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P4\Desktop\スーパー管理部長セット\変動損益計算書・ＣＦ分析表\"/>
    </mc:Choice>
  </mc:AlternateContent>
  <bookViews>
    <workbookView xWindow="0" yWindow="0" windowWidth="20490" windowHeight="7770"/>
  </bookViews>
  <sheets>
    <sheet name="使い方" sheetId="7" r:id="rId1"/>
    <sheet name="２期BS・CF比較" sheetId="2" r:id="rId2"/>
    <sheet name="２期ＰＬ比較" sheetId="3" r:id="rId3"/>
    <sheet name="予実管理" sheetId="6" r:id="rId4"/>
    <sheet name="ＢＳ・ＰＬ選択リスト" sheetId="5" r:id="rId5"/>
  </sheets>
  <definedNames>
    <definedName name="_xlnm.Print_Area" localSheetId="1">'２期BS・CF比較'!$A$1:$AL$68</definedName>
    <definedName name="_xlnm.Print_Area" localSheetId="2">'２期ＰＬ比較'!$A$1:$AD$70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4" i="2" l="1"/>
  <c r="AB32" i="2"/>
  <c r="P66" i="6"/>
  <c r="P65" i="6"/>
  <c r="P64" i="6"/>
  <c r="P46" i="6"/>
  <c r="P45" i="6"/>
  <c r="P44" i="6"/>
  <c r="P43" i="6"/>
  <c r="P24" i="6"/>
  <c r="P23" i="6"/>
  <c r="P22" i="6"/>
  <c r="S68" i="6"/>
  <c r="N68" i="6"/>
  <c r="U46" i="6"/>
  <c r="S46" i="6"/>
  <c r="U45" i="6"/>
  <c r="U44" i="6"/>
  <c r="U43" i="6"/>
  <c r="U42" i="6"/>
  <c r="T42" i="6"/>
  <c r="U24" i="3"/>
  <c r="U23" i="3"/>
  <c r="U22" i="3"/>
  <c r="O42" i="6"/>
  <c r="U66" i="3" l="1"/>
  <c r="U65" i="3"/>
  <c r="U64" i="3"/>
  <c r="S68" i="3"/>
  <c r="U46" i="3"/>
  <c r="U45" i="3"/>
  <c r="U44" i="3"/>
  <c r="U43" i="3"/>
  <c r="S46" i="3"/>
  <c r="T42" i="3"/>
  <c r="O42" i="3"/>
  <c r="K35" i="2" l="1"/>
  <c r="K36" i="2"/>
  <c r="K37" i="2"/>
  <c r="K38" i="2"/>
  <c r="K39" i="2"/>
  <c r="K40" i="2"/>
  <c r="K41" i="2"/>
  <c r="K42" i="2"/>
  <c r="K43" i="2"/>
  <c r="K44" i="2"/>
  <c r="K45" i="2"/>
  <c r="K46" i="2"/>
  <c r="K47" i="2"/>
  <c r="K48" i="2"/>
  <c r="K34" i="2"/>
  <c r="K33" i="2"/>
  <c r="K18" i="2"/>
  <c r="K19" i="2"/>
  <c r="K20" i="2"/>
  <c r="K21" i="2"/>
  <c r="K22" i="2"/>
  <c r="K23" i="2"/>
  <c r="K24" i="2"/>
  <c r="K25" i="2"/>
  <c r="K26" i="2"/>
  <c r="K27" i="2"/>
  <c r="K28" i="2"/>
  <c r="K29" i="2"/>
  <c r="K30" i="2"/>
  <c r="K8" i="2"/>
  <c r="K9" i="2"/>
  <c r="K10" i="2"/>
  <c r="K11" i="2"/>
  <c r="K12" i="2"/>
  <c r="K13" i="2"/>
  <c r="K14" i="2"/>
  <c r="K15" i="2"/>
  <c r="K16" i="2"/>
  <c r="K17" i="2"/>
  <c r="K7" i="2"/>
  <c r="K6" i="2"/>
  <c r="P34" i="2" l="1"/>
  <c r="P33" i="2"/>
  <c r="S66" i="6" l="1"/>
  <c r="N66" i="6"/>
  <c r="U66" i="6" s="1"/>
  <c r="S65" i="6"/>
  <c r="N65" i="6"/>
  <c r="U65" i="6" s="1"/>
  <c r="S64" i="6"/>
  <c r="N64" i="6"/>
  <c r="D57" i="6"/>
  <c r="K50" i="6"/>
  <c r="G50" i="6"/>
  <c r="K49" i="6"/>
  <c r="G49" i="6"/>
  <c r="S45" i="6"/>
  <c r="N45" i="6"/>
  <c r="H46" i="6"/>
  <c r="D46" i="6"/>
  <c r="S44" i="6"/>
  <c r="N44" i="6"/>
  <c r="K45" i="6"/>
  <c r="G45" i="6"/>
  <c r="S43" i="6"/>
  <c r="N43" i="6"/>
  <c r="K44" i="6"/>
  <c r="G44" i="6"/>
  <c r="K43" i="6"/>
  <c r="G43" i="6"/>
  <c r="K42" i="6"/>
  <c r="G42" i="6"/>
  <c r="K41" i="6"/>
  <c r="G41" i="6"/>
  <c r="K40" i="6"/>
  <c r="G40" i="6"/>
  <c r="K39" i="6"/>
  <c r="G39" i="6"/>
  <c r="K38" i="6"/>
  <c r="G38" i="6"/>
  <c r="K37" i="6"/>
  <c r="G37" i="6"/>
  <c r="K36" i="6"/>
  <c r="G36" i="6"/>
  <c r="K35" i="6"/>
  <c r="G35" i="6"/>
  <c r="K34" i="6"/>
  <c r="G34" i="6"/>
  <c r="K33" i="6"/>
  <c r="G33" i="6"/>
  <c r="K32" i="6"/>
  <c r="G32" i="6"/>
  <c r="K31" i="6"/>
  <c r="G31" i="6"/>
  <c r="K30" i="6"/>
  <c r="G30" i="6"/>
  <c r="K29" i="6"/>
  <c r="G29" i="6"/>
  <c r="H26" i="6"/>
  <c r="H27" i="6" s="1"/>
  <c r="H47" i="6" s="1"/>
  <c r="H51" i="6" s="1"/>
  <c r="H55" i="6" s="1"/>
  <c r="H57" i="6" s="1"/>
  <c r="D26" i="6"/>
  <c r="D27" i="6" s="1"/>
  <c r="K25" i="6"/>
  <c r="G25" i="6"/>
  <c r="K24" i="6"/>
  <c r="G24" i="6"/>
  <c r="S23" i="6"/>
  <c r="N23" i="6"/>
  <c r="U23" i="6" s="1"/>
  <c r="K23" i="6"/>
  <c r="G23" i="6"/>
  <c r="S22" i="6"/>
  <c r="N22" i="6"/>
  <c r="U22" i="6" s="1"/>
  <c r="K22" i="6"/>
  <c r="G22" i="6"/>
  <c r="T21" i="6"/>
  <c r="O21" i="6"/>
  <c r="K21" i="6"/>
  <c r="G21" i="6"/>
  <c r="K20" i="6"/>
  <c r="G20" i="6"/>
  <c r="K19" i="6"/>
  <c r="G19" i="6"/>
  <c r="K18" i="6"/>
  <c r="G18" i="6"/>
  <c r="K17" i="6"/>
  <c r="G17" i="6"/>
  <c r="K16" i="6"/>
  <c r="G16" i="6"/>
  <c r="K15" i="6"/>
  <c r="G15" i="6"/>
  <c r="K14" i="6"/>
  <c r="G14" i="6"/>
  <c r="K13" i="6"/>
  <c r="G13" i="6"/>
  <c r="N46" i="6" l="1"/>
  <c r="U64" i="6"/>
  <c r="O63" i="6"/>
  <c r="D47" i="6"/>
  <c r="D51" i="6" s="1"/>
  <c r="T63" i="6"/>
  <c r="S24" i="6"/>
  <c r="N24" i="6"/>
  <c r="U24" i="6" s="1"/>
  <c r="K50" i="3"/>
  <c r="K49" i="3"/>
  <c r="K40" i="3"/>
  <c r="K41" i="3"/>
  <c r="K42" i="3"/>
  <c r="K43" i="3"/>
  <c r="K44" i="3"/>
  <c r="K45" i="3"/>
  <c r="K31" i="3"/>
  <c r="K32" i="3"/>
  <c r="K33" i="3"/>
  <c r="K34" i="3"/>
  <c r="K35" i="3"/>
  <c r="K36" i="3"/>
  <c r="K37" i="3"/>
  <c r="K38" i="3"/>
  <c r="K39" i="3"/>
  <c r="K30" i="3"/>
  <c r="K29" i="3"/>
  <c r="K15" i="3"/>
  <c r="K16" i="3"/>
  <c r="K17" i="3"/>
  <c r="K18" i="3"/>
  <c r="K19" i="3"/>
  <c r="K20" i="3"/>
  <c r="K21" i="3"/>
  <c r="K22" i="3"/>
  <c r="K23" i="3"/>
  <c r="K24" i="3"/>
  <c r="K25" i="3"/>
  <c r="K14" i="3"/>
  <c r="K13" i="3"/>
  <c r="G50" i="3"/>
  <c r="G49" i="3"/>
  <c r="G41" i="3"/>
  <c r="G42" i="3"/>
  <c r="G43" i="3"/>
  <c r="G44" i="3"/>
  <c r="G45" i="3"/>
  <c r="G31" i="3"/>
  <c r="G32" i="3"/>
  <c r="G33" i="3"/>
  <c r="G34" i="3"/>
  <c r="G35" i="3"/>
  <c r="G36" i="3"/>
  <c r="G37" i="3"/>
  <c r="G38" i="3"/>
  <c r="G39" i="3"/>
  <c r="G40" i="3"/>
  <c r="G30" i="3"/>
  <c r="G29" i="3"/>
  <c r="G21" i="3"/>
  <c r="G22" i="3"/>
  <c r="G23" i="3"/>
  <c r="G24" i="3"/>
  <c r="G25" i="3"/>
  <c r="G15" i="3"/>
  <c r="G16" i="3"/>
  <c r="G17" i="3"/>
  <c r="G18" i="3"/>
  <c r="G19" i="3"/>
  <c r="G20" i="3"/>
  <c r="G14" i="3"/>
  <c r="G13" i="3"/>
  <c r="U68" i="6" l="1"/>
  <c r="M17" i="2"/>
  <c r="X33" i="2"/>
  <c r="Y42" i="2"/>
  <c r="G49" i="2" l="1"/>
  <c r="C49" i="2"/>
  <c r="C51" i="2"/>
  <c r="G31" i="2"/>
  <c r="J35" i="2" l="1"/>
  <c r="J37" i="2"/>
  <c r="J39" i="2"/>
  <c r="J41" i="2"/>
  <c r="J43" i="2"/>
  <c r="J45" i="2"/>
  <c r="J47" i="2"/>
  <c r="J34" i="2"/>
  <c r="F38" i="2"/>
  <c r="F40" i="2"/>
  <c r="F42" i="2"/>
  <c r="F44" i="2"/>
  <c r="F46" i="2"/>
  <c r="F48" i="2"/>
  <c r="F36" i="2"/>
  <c r="F34" i="2"/>
  <c r="J36" i="2"/>
  <c r="J38" i="2"/>
  <c r="J42" i="2"/>
  <c r="J44" i="2"/>
  <c r="J46" i="2"/>
  <c r="J48" i="2"/>
  <c r="J33" i="2"/>
  <c r="F39" i="2"/>
  <c r="F41" i="2"/>
  <c r="F43" i="2"/>
  <c r="F45" i="2"/>
  <c r="F47" i="2"/>
  <c r="F35" i="2"/>
  <c r="F37" i="2"/>
  <c r="F33" i="2"/>
  <c r="S66" i="3"/>
  <c r="N66" i="3"/>
  <c r="S65" i="3"/>
  <c r="N65" i="3"/>
  <c r="S64" i="3"/>
  <c r="N64" i="3"/>
  <c r="S45" i="3"/>
  <c r="N45" i="3"/>
  <c r="P45" i="3" s="1"/>
  <c r="S44" i="3"/>
  <c r="N44" i="3"/>
  <c r="P44" i="3" s="1"/>
  <c r="S43" i="3"/>
  <c r="N43" i="3"/>
  <c r="P43" i="3" s="1"/>
  <c r="H46" i="3"/>
  <c r="D46" i="3"/>
  <c r="S23" i="3"/>
  <c r="N23" i="3"/>
  <c r="P23" i="3" s="1"/>
  <c r="S22" i="3"/>
  <c r="N22" i="3"/>
  <c r="T21" i="3"/>
  <c r="O21" i="3"/>
  <c r="H26" i="3"/>
  <c r="H27" i="3" s="1"/>
  <c r="D26" i="3"/>
  <c r="D27" i="3" s="1"/>
  <c r="W52" i="2"/>
  <c r="U52" i="2"/>
  <c r="Y51" i="2"/>
  <c r="Y50" i="2"/>
  <c r="Y49" i="2"/>
  <c r="Y48" i="2"/>
  <c r="Y47" i="2"/>
  <c r="Y46" i="2"/>
  <c r="Y45" i="2"/>
  <c r="Y44" i="2"/>
  <c r="Y43" i="2"/>
  <c r="C31" i="2"/>
  <c r="Z20" i="2"/>
  <c r="Q20" i="2"/>
  <c r="Z18" i="2"/>
  <c r="Q18" i="2"/>
  <c r="V15" i="2"/>
  <c r="P14" i="2"/>
  <c r="V9" i="2"/>
  <c r="M9" i="2"/>
  <c r="Y7" i="2"/>
  <c r="P7" i="2"/>
  <c r="P22" i="3" l="1"/>
  <c r="N68" i="3"/>
  <c r="P64" i="3"/>
  <c r="N46" i="3"/>
  <c r="P46" i="3" s="1"/>
  <c r="AD9" i="2"/>
  <c r="X31" i="2"/>
  <c r="Z30" i="2" s="1"/>
  <c r="AB33" i="2" s="1"/>
  <c r="J8" i="2"/>
  <c r="J10" i="2"/>
  <c r="J12" i="2"/>
  <c r="J14" i="2"/>
  <c r="J16" i="2"/>
  <c r="J18" i="2"/>
  <c r="J20" i="2"/>
  <c r="J22" i="2"/>
  <c r="J24" i="2"/>
  <c r="J26" i="2"/>
  <c r="J28" i="2"/>
  <c r="J7" i="2"/>
  <c r="F28" i="2"/>
  <c r="F17" i="2"/>
  <c r="F19" i="2"/>
  <c r="F21" i="2"/>
  <c r="F23" i="2"/>
  <c r="F25" i="2"/>
  <c r="F27" i="2"/>
  <c r="F15" i="2"/>
  <c r="F6" i="2"/>
  <c r="F8" i="2"/>
  <c r="F10" i="2"/>
  <c r="F12" i="2"/>
  <c r="J9" i="2"/>
  <c r="J11" i="2"/>
  <c r="J13" i="2"/>
  <c r="J15" i="2"/>
  <c r="J17" i="2"/>
  <c r="J19" i="2"/>
  <c r="J21" i="2"/>
  <c r="J23" i="2"/>
  <c r="J25" i="2"/>
  <c r="J27" i="2"/>
  <c r="J29" i="2"/>
  <c r="J6" i="2"/>
  <c r="F29" i="2"/>
  <c r="F18" i="2"/>
  <c r="F20" i="2"/>
  <c r="F22" i="2"/>
  <c r="F24" i="2"/>
  <c r="F26" i="2"/>
  <c r="F14" i="2"/>
  <c r="F16" i="2"/>
  <c r="F7" i="2"/>
  <c r="F9" i="2"/>
  <c r="F11" i="2"/>
  <c r="F13" i="2"/>
  <c r="X27" i="2"/>
  <c r="V21" i="2"/>
  <c r="P21" i="2"/>
  <c r="M21" i="2"/>
  <c r="D47" i="3"/>
  <c r="D51" i="3" s="1"/>
  <c r="H47" i="3"/>
  <c r="H51" i="3" s="1"/>
  <c r="H55" i="3" s="1"/>
  <c r="H57" i="3" s="1"/>
  <c r="P32" i="2" s="1"/>
  <c r="R31" i="2" s="1"/>
  <c r="V27" i="2" s="1"/>
  <c r="N24" i="3"/>
  <c r="P24" i="3" s="1"/>
  <c r="O63" i="3"/>
  <c r="P65" i="3" s="1"/>
  <c r="S24" i="3"/>
  <c r="T63" i="3"/>
  <c r="Y52" i="2"/>
  <c r="G40" i="2" s="1"/>
  <c r="AB31" i="2"/>
  <c r="P66" i="3" l="1"/>
  <c r="D55" i="3"/>
  <c r="D57" i="3" s="1"/>
  <c r="J40" i="2"/>
  <c r="G51" i="2"/>
  <c r="Y12" i="2"/>
  <c r="Y21" i="2" s="1"/>
  <c r="AB9" i="2"/>
  <c r="Z27" i="2"/>
</calcChain>
</file>

<file path=xl/sharedStrings.xml><?xml version="1.0" encoding="utf-8"?>
<sst xmlns="http://schemas.openxmlformats.org/spreadsheetml/2006/main" count="510" uniqueCount="179">
  <si>
    <t>項　　　目</t>
    <rPh sb="0" eb="1">
      <t>コウ</t>
    </rPh>
    <rPh sb="4" eb="5">
      <t>メ</t>
    </rPh>
    <phoneticPr fontId="3"/>
  </si>
  <si>
    <t>金額内訳</t>
    <rPh sb="0" eb="2">
      <t>キンガク</t>
    </rPh>
    <rPh sb="2" eb="4">
      <t>ウチワケ</t>
    </rPh>
    <phoneticPr fontId="3"/>
  </si>
  <si>
    <t>合計</t>
    <rPh sb="0" eb="2">
      <t>ゴウケイ</t>
    </rPh>
    <phoneticPr fontId="3"/>
  </si>
  <si>
    <t>財務流出合計</t>
    <rPh sb="0" eb="4">
      <t>ザイムリュウシュツ</t>
    </rPh>
    <rPh sb="4" eb="6">
      <t>ゴウケイ</t>
    </rPh>
    <phoneticPr fontId="3"/>
  </si>
  <si>
    <t>銀行借入返済</t>
    <rPh sb="0" eb="4">
      <t>ギンコウカリイレ</t>
    </rPh>
    <rPh sb="4" eb="6">
      <t>ヘンサイ</t>
    </rPh>
    <phoneticPr fontId="3"/>
  </si>
  <si>
    <t>償却資産リース返済</t>
    <rPh sb="0" eb="2">
      <t>ショウキャク</t>
    </rPh>
    <rPh sb="2" eb="4">
      <t>シサン</t>
    </rPh>
    <rPh sb="7" eb="9">
      <t>ヘンサイ</t>
    </rPh>
    <phoneticPr fontId="3"/>
  </si>
  <si>
    <t>生命保険積立金</t>
    <rPh sb="0" eb="2">
      <t>セイメイ</t>
    </rPh>
    <rPh sb="2" eb="4">
      <t>ホケン</t>
    </rPh>
    <rPh sb="4" eb="6">
      <t>ツミタテ</t>
    </rPh>
    <rPh sb="6" eb="7">
      <t>キン</t>
    </rPh>
    <phoneticPr fontId="3"/>
  </si>
  <si>
    <t>その他積立金</t>
    <rPh sb="2" eb="3">
      <t>タ</t>
    </rPh>
    <rPh sb="3" eb="6">
      <t>ツミタテキン</t>
    </rPh>
    <phoneticPr fontId="3"/>
  </si>
  <si>
    <t>貸借対照表</t>
    <rPh sb="0" eb="5">
      <t>タイシャクタイショウヒョウ</t>
    </rPh>
    <phoneticPr fontId="3"/>
  </si>
  <si>
    <t>B／S</t>
    <phoneticPr fontId="3"/>
  </si>
  <si>
    <t>平成28年決算値</t>
    <rPh sb="0" eb="2">
      <t>ヘイセイ</t>
    </rPh>
    <rPh sb="4" eb="5">
      <t>ネン</t>
    </rPh>
    <rPh sb="5" eb="7">
      <t>ケッサン</t>
    </rPh>
    <rPh sb="7" eb="8">
      <t>チ</t>
    </rPh>
    <phoneticPr fontId="3"/>
  </si>
  <si>
    <t>資産分析</t>
    <rPh sb="0" eb="2">
      <t>シサン</t>
    </rPh>
    <rPh sb="2" eb="4">
      <t>ブンセキ</t>
    </rPh>
    <phoneticPr fontId="2"/>
  </si>
  <si>
    <t>平成29年決算値</t>
    <rPh sb="0" eb="2">
      <t>ヘイセイ</t>
    </rPh>
    <rPh sb="4" eb="5">
      <t>ネン</t>
    </rPh>
    <rPh sb="5" eb="7">
      <t>ケッサン</t>
    </rPh>
    <rPh sb="7" eb="8">
      <t>チ</t>
    </rPh>
    <phoneticPr fontId="3"/>
  </si>
  <si>
    <t>（選択）</t>
    <rPh sb="1" eb="3">
      <t>センタク</t>
    </rPh>
    <phoneticPr fontId="2"/>
  </si>
  <si>
    <t>現金預金</t>
    <rPh sb="0" eb="2">
      <t>ゲンキン</t>
    </rPh>
    <rPh sb="2" eb="4">
      <t>ヨキン</t>
    </rPh>
    <phoneticPr fontId="3"/>
  </si>
  <si>
    <t>流動資産</t>
    <rPh sb="0" eb="2">
      <t>リュウドウ</t>
    </rPh>
    <rPh sb="2" eb="4">
      <t>シサン</t>
    </rPh>
    <phoneticPr fontId="2"/>
  </si>
  <si>
    <t>流動負債</t>
    <rPh sb="0" eb="2">
      <t>リュウドウ</t>
    </rPh>
    <rPh sb="2" eb="4">
      <t>フサイ</t>
    </rPh>
    <phoneticPr fontId="2"/>
  </si>
  <si>
    <t>売掛金</t>
    <rPh sb="0" eb="2">
      <t>ウリカケ</t>
    </rPh>
    <rPh sb="2" eb="3">
      <t>キン</t>
    </rPh>
    <phoneticPr fontId="3"/>
  </si>
  <si>
    <t>原材料</t>
    <rPh sb="0" eb="3">
      <t>ゲンザイリョウ</t>
    </rPh>
    <phoneticPr fontId="3"/>
  </si>
  <si>
    <t>流動資産</t>
    <rPh sb="0" eb="4">
      <t>リュウドウシサン</t>
    </rPh>
    <phoneticPr fontId="3"/>
  </si>
  <si>
    <t>有利子負債</t>
    <rPh sb="0" eb="1">
      <t>ユウ</t>
    </rPh>
    <rPh sb="1" eb="3">
      <t>リシ</t>
    </rPh>
    <rPh sb="3" eb="5">
      <t>フサイ</t>
    </rPh>
    <phoneticPr fontId="2"/>
  </si>
  <si>
    <t>年返済額</t>
    <rPh sb="0" eb="1">
      <t>ネン</t>
    </rPh>
    <rPh sb="1" eb="3">
      <t>ヘンサイ</t>
    </rPh>
    <rPh sb="3" eb="4">
      <t>ガク</t>
    </rPh>
    <phoneticPr fontId="2"/>
  </si>
  <si>
    <t>返済財源</t>
    <rPh sb="0" eb="2">
      <t>ヘンサイ</t>
    </rPh>
    <rPh sb="2" eb="4">
      <t>ザイゲン</t>
    </rPh>
    <phoneticPr fontId="2"/>
  </si>
  <si>
    <t>短期貸付金</t>
    <rPh sb="0" eb="2">
      <t>タンキ</t>
    </rPh>
    <rPh sb="2" eb="4">
      <t>カシツケ</t>
    </rPh>
    <rPh sb="4" eb="5">
      <t>キン</t>
    </rPh>
    <phoneticPr fontId="3"/>
  </si>
  <si>
    <t>未収入金</t>
    <rPh sb="0" eb="2">
      <t>ミシュウ</t>
    </rPh>
    <rPh sb="2" eb="4">
      <t>ニュウキン</t>
    </rPh>
    <phoneticPr fontId="3"/>
  </si>
  <si>
    <t>預け金</t>
    <rPh sb="0" eb="1">
      <t>アズ</t>
    </rPh>
    <rPh sb="2" eb="3">
      <t>キン</t>
    </rPh>
    <phoneticPr fontId="3"/>
  </si>
  <si>
    <t>固定負債</t>
    <rPh sb="0" eb="2">
      <t>コテイ</t>
    </rPh>
    <rPh sb="2" eb="4">
      <t>フサイ</t>
    </rPh>
    <phoneticPr fontId="2"/>
  </si>
  <si>
    <t>貸倒引当金</t>
    <rPh sb="0" eb="2">
      <t>カシダオレ</t>
    </rPh>
    <rPh sb="2" eb="4">
      <t>ヒキアテ</t>
    </rPh>
    <rPh sb="4" eb="5">
      <t>キン</t>
    </rPh>
    <phoneticPr fontId="3"/>
  </si>
  <si>
    <t>固定資産</t>
    <rPh sb="0" eb="2">
      <t>コテイ</t>
    </rPh>
    <rPh sb="2" eb="4">
      <t>シサン</t>
    </rPh>
    <phoneticPr fontId="2"/>
  </si>
  <si>
    <t>建物</t>
    <rPh sb="0" eb="2">
      <t>タテモノ</t>
    </rPh>
    <phoneticPr fontId="3"/>
  </si>
  <si>
    <t>純資産</t>
    <rPh sb="0" eb="3">
      <t>ジュンシサン</t>
    </rPh>
    <phoneticPr fontId="2"/>
  </si>
  <si>
    <t>利益剰余金</t>
    <rPh sb="0" eb="2">
      <t>リエキ</t>
    </rPh>
    <rPh sb="2" eb="5">
      <t>ジョウヨキン</t>
    </rPh>
    <phoneticPr fontId="2"/>
  </si>
  <si>
    <t>構築物</t>
    <rPh sb="0" eb="3">
      <t>コウチクブツ</t>
    </rPh>
    <phoneticPr fontId="3"/>
  </si>
  <si>
    <t>機械装置</t>
    <rPh sb="0" eb="2">
      <t>キカイ</t>
    </rPh>
    <rPh sb="2" eb="4">
      <t>ソウチ</t>
    </rPh>
    <phoneticPr fontId="3"/>
  </si>
  <si>
    <t>資本金</t>
    <rPh sb="0" eb="3">
      <t>シホンキン</t>
    </rPh>
    <phoneticPr fontId="2"/>
  </si>
  <si>
    <t>車両運搬具</t>
    <rPh sb="0" eb="2">
      <t>シャリョウ</t>
    </rPh>
    <rPh sb="2" eb="4">
      <t>ウンパン</t>
    </rPh>
    <rPh sb="4" eb="5">
      <t>グ</t>
    </rPh>
    <phoneticPr fontId="3"/>
  </si>
  <si>
    <t>工具・器具備品</t>
    <rPh sb="0" eb="2">
      <t>コウグ</t>
    </rPh>
    <rPh sb="3" eb="5">
      <t>キグ</t>
    </rPh>
    <rPh sb="5" eb="7">
      <t>ビヒン</t>
    </rPh>
    <phoneticPr fontId="3"/>
  </si>
  <si>
    <t>土地</t>
    <rPh sb="0" eb="2">
      <t>トチ</t>
    </rPh>
    <phoneticPr fontId="3"/>
  </si>
  <si>
    <t>財務活動原資</t>
    <rPh sb="0" eb="2">
      <t>ザイム</t>
    </rPh>
    <rPh sb="2" eb="4">
      <t>カツドウ</t>
    </rPh>
    <rPh sb="4" eb="6">
      <t>ゲンシ</t>
    </rPh>
    <phoneticPr fontId="3"/>
  </si>
  <si>
    <t>財務流出</t>
    <rPh sb="0" eb="2">
      <t>ザイム</t>
    </rPh>
    <rPh sb="2" eb="4">
      <t>リュウシュツ</t>
    </rPh>
    <phoneticPr fontId="3"/>
  </si>
  <si>
    <t>余力</t>
    <rPh sb="0" eb="2">
      <t>ヨリョク</t>
    </rPh>
    <phoneticPr fontId="3"/>
  </si>
  <si>
    <t>出資金</t>
    <rPh sb="0" eb="3">
      <t>シュッシキン</t>
    </rPh>
    <phoneticPr fontId="3"/>
  </si>
  <si>
    <t>保険積立金</t>
    <rPh sb="0" eb="2">
      <t>ホケン</t>
    </rPh>
    <rPh sb="2" eb="4">
      <t>ツミタテ</t>
    </rPh>
    <rPh sb="4" eb="5">
      <t>キン</t>
    </rPh>
    <phoneticPr fontId="3"/>
  </si>
  <si>
    <t>長期前払費用</t>
    <rPh sb="0" eb="2">
      <t>チョウキ</t>
    </rPh>
    <rPh sb="2" eb="3">
      <t>マエ</t>
    </rPh>
    <rPh sb="3" eb="4">
      <t>ハラ</t>
    </rPh>
    <rPh sb="4" eb="6">
      <t>ヒヨウ</t>
    </rPh>
    <phoneticPr fontId="3"/>
  </si>
  <si>
    <t>Ｈ29年度</t>
    <rPh sb="3" eb="5">
      <t>ネンド</t>
    </rPh>
    <phoneticPr fontId="2"/>
  </si>
  <si>
    <t>項　　目</t>
    <rPh sb="0" eb="1">
      <t>コウ</t>
    </rPh>
    <rPh sb="3" eb="4">
      <t>メ</t>
    </rPh>
    <phoneticPr fontId="3"/>
  </si>
  <si>
    <t>資産合計</t>
    <rPh sb="0" eb="2">
      <t>シサン</t>
    </rPh>
    <rPh sb="2" eb="4">
      <t>ゴウケイ</t>
    </rPh>
    <phoneticPr fontId="3"/>
  </si>
  <si>
    <t>負債分析</t>
    <rPh sb="0" eb="2">
      <t>フサイ</t>
    </rPh>
    <rPh sb="2" eb="4">
      <t>ブンセキ</t>
    </rPh>
    <phoneticPr fontId="2"/>
  </si>
  <si>
    <t>当期純利益</t>
    <rPh sb="0" eb="2">
      <t>トウキ</t>
    </rPh>
    <rPh sb="2" eb="5">
      <t>ジュンリエキ</t>
    </rPh>
    <phoneticPr fontId="3"/>
  </si>
  <si>
    <t>買掛金</t>
    <rPh sb="0" eb="3">
      <t>カイカケキン</t>
    </rPh>
    <phoneticPr fontId="3"/>
  </si>
  <si>
    <t>減価償却費</t>
    <rPh sb="0" eb="4">
      <t>ゲンカショウキャク</t>
    </rPh>
    <rPh sb="4" eb="5">
      <t>ヒ</t>
    </rPh>
    <phoneticPr fontId="3"/>
  </si>
  <si>
    <t>未払金</t>
    <rPh sb="0" eb="1">
      <t>ミ</t>
    </rPh>
    <rPh sb="1" eb="2">
      <t>バラ</t>
    </rPh>
    <rPh sb="2" eb="3">
      <t>キン</t>
    </rPh>
    <phoneticPr fontId="3"/>
  </si>
  <si>
    <t>特別損失</t>
    <rPh sb="0" eb="2">
      <t>トクベツ</t>
    </rPh>
    <rPh sb="2" eb="4">
      <t>ソンシツ</t>
    </rPh>
    <phoneticPr fontId="3"/>
  </si>
  <si>
    <t>未払消費税等</t>
    <rPh sb="0" eb="1">
      <t>ミ</t>
    </rPh>
    <rPh sb="1" eb="2">
      <t>バラ</t>
    </rPh>
    <rPh sb="2" eb="5">
      <t>ショウヒゼイ</t>
    </rPh>
    <rPh sb="5" eb="6">
      <t>ナド</t>
    </rPh>
    <phoneticPr fontId="3"/>
  </si>
  <si>
    <t>未払法人税等</t>
    <rPh sb="0" eb="1">
      <t>ミ</t>
    </rPh>
    <rPh sb="1" eb="2">
      <t>バラ</t>
    </rPh>
    <rPh sb="2" eb="5">
      <t>ホウジンゼイ</t>
    </rPh>
    <rPh sb="5" eb="6">
      <t>ナド</t>
    </rPh>
    <phoneticPr fontId="3"/>
  </si>
  <si>
    <t>預り金</t>
    <rPh sb="0" eb="1">
      <t>アズ</t>
    </rPh>
    <rPh sb="2" eb="3">
      <t>キン</t>
    </rPh>
    <phoneticPr fontId="3"/>
  </si>
  <si>
    <t>借入金現状</t>
    <rPh sb="0" eb="2">
      <t>カリイレ</t>
    </rPh>
    <rPh sb="2" eb="3">
      <t>キン</t>
    </rPh>
    <rPh sb="3" eb="5">
      <t>ゲンジョウ</t>
    </rPh>
    <phoneticPr fontId="2"/>
  </si>
  <si>
    <t>長期借入金</t>
    <rPh sb="0" eb="2">
      <t>チョウキ</t>
    </rPh>
    <rPh sb="2" eb="4">
      <t>カリイレ</t>
    </rPh>
    <rPh sb="4" eb="5">
      <t>キン</t>
    </rPh>
    <phoneticPr fontId="3"/>
  </si>
  <si>
    <t>№</t>
    <phoneticPr fontId="2"/>
  </si>
  <si>
    <t>融資元金融機関</t>
    <rPh sb="0" eb="2">
      <t>ユウシ</t>
    </rPh>
    <rPh sb="2" eb="3">
      <t>モト</t>
    </rPh>
    <rPh sb="3" eb="5">
      <t>キンユウ</t>
    </rPh>
    <rPh sb="5" eb="7">
      <t>キカン</t>
    </rPh>
    <phoneticPr fontId="2"/>
  </si>
  <si>
    <t>短/長</t>
    <rPh sb="0" eb="1">
      <t>タン</t>
    </rPh>
    <rPh sb="2" eb="3">
      <t>チョウ</t>
    </rPh>
    <phoneticPr fontId="2"/>
  </si>
  <si>
    <t>借入日</t>
    <rPh sb="0" eb="2">
      <t>カリイレ</t>
    </rPh>
    <rPh sb="2" eb="3">
      <t>ビ</t>
    </rPh>
    <phoneticPr fontId="2"/>
  </si>
  <si>
    <t>融資実行額</t>
    <rPh sb="0" eb="2">
      <t>ユウシ</t>
    </rPh>
    <rPh sb="2" eb="4">
      <t>ジッコウ</t>
    </rPh>
    <rPh sb="4" eb="5">
      <t>ガク</t>
    </rPh>
    <phoneticPr fontId="2"/>
  </si>
  <si>
    <t>期末残高</t>
    <rPh sb="0" eb="2">
      <t>キマツ</t>
    </rPh>
    <rPh sb="2" eb="4">
      <t>ザンダカ</t>
    </rPh>
    <phoneticPr fontId="2"/>
  </si>
  <si>
    <t>年間返済額</t>
    <rPh sb="0" eb="2">
      <t>ネンカン</t>
    </rPh>
    <rPh sb="2" eb="4">
      <t>ヘンサイ</t>
    </rPh>
    <rPh sb="4" eb="5">
      <t>ガク</t>
    </rPh>
    <phoneticPr fontId="2"/>
  </si>
  <si>
    <t>現在残高</t>
    <rPh sb="0" eb="2">
      <t>ゲンザイ</t>
    </rPh>
    <rPh sb="2" eb="4">
      <t>ザンダカ</t>
    </rPh>
    <phoneticPr fontId="2"/>
  </si>
  <si>
    <t>日本政策金融公庫</t>
    <rPh sb="0" eb="4">
      <t>ニホンセイサク</t>
    </rPh>
    <rPh sb="4" eb="6">
      <t>キンユウ</t>
    </rPh>
    <rPh sb="6" eb="8">
      <t>コウコ</t>
    </rPh>
    <phoneticPr fontId="2"/>
  </si>
  <si>
    <t>長期</t>
  </si>
  <si>
    <t>○○銀行</t>
    <rPh sb="2" eb="4">
      <t>ギンコウ</t>
    </rPh>
    <phoneticPr fontId="2"/>
  </si>
  <si>
    <t>△△信用金庫</t>
    <rPh sb="2" eb="4">
      <t>シンヨウ</t>
    </rPh>
    <rPh sb="4" eb="6">
      <t>キンコ</t>
    </rPh>
    <phoneticPr fontId="2"/>
  </si>
  <si>
    <t>資本金</t>
    <rPh sb="0" eb="3">
      <t>シホンキン</t>
    </rPh>
    <phoneticPr fontId="3"/>
  </si>
  <si>
    <t>利益剰余金</t>
    <rPh sb="0" eb="2">
      <t>リエキ</t>
    </rPh>
    <rPh sb="2" eb="5">
      <t>ジョウヨキン</t>
    </rPh>
    <phoneticPr fontId="3"/>
  </si>
  <si>
    <t>未払配当金</t>
    <rPh sb="0" eb="2">
      <t>ミバラ</t>
    </rPh>
    <rPh sb="2" eb="5">
      <t>ハイトウキン</t>
    </rPh>
    <phoneticPr fontId="3"/>
  </si>
  <si>
    <t>負債純資産計</t>
    <rPh sb="0" eb="2">
      <t>フサイ</t>
    </rPh>
    <rPh sb="2" eb="5">
      <t>ジュンシサン</t>
    </rPh>
    <rPh sb="5" eb="6">
      <t>ケイ</t>
    </rPh>
    <phoneticPr fontId="3"/>
  </si>
  <si>
    <t>合　　　計</t>
    <rPh sb="0" eb="1">
      <t>ゴウ</t>
    </rPh>
    <rPh sb="4" eb="5">
      <t>ケイ</t>
    </rPh>
    <phoneticPr fontId="2"/>
  </si>
  <si>
    <t>損益計算書</t>
    <rPh sb="0" eb="5">
      <t>ソンエキケイサンショ</t>
    </rPh>
    <phoneticPr fontId="3"/>
  </si>
  <si>
    <t>P／L</t>
    <phoneticPr fontId="3"/>
  </si>
  <si>
    <t>科　　　目</t>
    <rPh sb="0" eb="1">
      <t>カ</t>
    </rPh>
    <rPh sb="4" eb="5">
      <t>メ</t>
    </rPh>
    <phoneticPr fontId="3"/>
  </si>
  <si>
    <t>H28年3月</t>
    <rPh sb="3" eb="4">
      <t>ネン</t>
    </rPh>
    <rPh sb="5" eb="6">
      <t>ガツ</t>
    </rPh>
    <phoneticPr fontId="3"/>
  </si>
  <si>
    <t>経費分析</t>
    <rPh sb="0" eb="2">
      <t>ケイヒ</t>
    </rPh>
    <rPh sb="2" eb="4">
      <t>ブンセキ</t>
    </rPh>
    <phoneticPr fontId="2"/>
  </si>
  <si>
    <t>H29年3月</t>
    <rPh sb="3" eb="4">
      <t>ネン</t>
    </rPh>
    <rPh sb="5" eb="6">
      <t>ガツ</t>
    </rPh>
    <phoneticPr fontId="3"/>
  </si>
  <si>
    <t>完成工事高</t>
    <rPh sb="0" eb="2">
      <t>カンセイ</t>
    </rPh>
    <rPh sb="2" eb="4">
      <t>コウジ</t>
    </rPh>
    <rPh sb="4" eb="5">
      <t>ダカ</t>
    </rPh>
    <phoneticPr fontId="3"/>
  </si>
  <si>
    <t>材料費</t>
    <rPh sb="0" eb="3">
      <t>ザイリョウヒ</t>
    </rPh>
    <phoneticPr fontId="2"/>
  </si>
  <si>
    <t>正味変動費</t>
    <rPh sb="0" eb="2">
      <t>ショウミ</t>
    </rPh>
    <rPh sb="2" eb="4">
      <t>ヘンドウ</t>
    </rPh>
    <rPh sb="4" eb="5">
      <t>ヒ</t>
    </rPh>
    <phoneticPr fontId="2"/>
  </si>
  <si>
    <t>賃金給与</t>
    <rPh sb="0" eb="2">
      <t>チンギン</t>
    </rPh>
    <rPh sb="2" eb="4">
      <t>キュウヨ</t>
    </rPh>
    <phoneticPr fontId="2"/>
  </si>
  <si>
    <t>固定労務費</t>
    <rPh sb="0" eb="2">
      <t>コテイ</t>
    </rPh>
    <rPh sb="2" eb="5">
      <t>ロウムヒ</t>
    </rPh>
    <phoneticPr fontId="2"/>
  </si>
  <si>
    <t>賞与</t>
    <rPh sb="0" eb="2">
      <t>ショウヨ</t>
    </rPh>
    <phoneticPr fontId="2"/>
  </si>
  <si>
    <t>法定福利費</t>
    <rPh sb="0" eb="2">
      <t>ホウテイ</t>
    </rPh>
    <rPh sb="2" eb="4">
      <t>フクリ</t>
    </rPh>
    <rPh sb="4" eb="5">
      <t>ヒ</t>
    </rPh>
    <phoneticPr fontId="2"/>
  </si>
  <si>
    <t>福利厚生費</t>
    <rPh sb="0" eb="2">
      <t>フクリ</t>
    </rPh>
    <rPh sb="2" eb="5">
      <t>コウセイヒ</t>
    </rPh>
    <phoneticPr fontId="2"/>
  </si>
  <si>
    <t>一般管理費</t>
    <rPh sb="0" eb="2">
      <t>イッパン</t>
    </rPh>
    <rPh sb="2" eb="5">
      <t>カンリヒ</t>
    </rPh>
    <phoneticPr fontId="2"/>
  </si>
  <si>
    <t>外注費</t>
    <rPh sb="0" eb="3">
      <t>ガイチュウヒ</t>
    </rPh>
    <phoneticPr fontId="3"/>
  </si>
  <si>
    <t>旅費交通費</t>
    <rPh sb="0" eb="2">
      <t>リョヒ</t>
    </rPh>
    <rPh sb="2" eb="5">
      <t>コウツウヒ</t>
    </rPh>
    <phoneticPr fontId="3"/>
  </si>
  <si>
    <t>賃貸料</t>
    <rPh sb="0" eb="3">
      <t>チンタイリョウ</t>
    </rPh>
    <phoneticPr fontId="3"/>
  </si>
  <si>
    <t>保険料</t>
    <rPh sb="0" eb="3">
      <t>ホケンリョウ</t>
    </rPh>
    <phoneticPr fontId="3"/>
  </si>
  <si>
    <t>消耗品費</t>
    <rPh sb="0" eb="3">
      <t>ショウモウヒン</t>
    </rPh>
    <rPh sb="3" eb="4">
      <t>ヒ</t>
    </rPh>
    <phoneticPr fontId="3"/>
  </si>
  <si>
    <t>車両費</t>
    <rPh sb="0" eb="2">
      <t>シャリョウ</t>
    </rPh>
    <rPh sb="2" eb="3">
      <t>ヒ</t>
    </rPh>
    <phoneticPr fontId="3"/>
  </si>
  <si>
    <t>産廃処理費</t>
    <rPh sb="0" eb="2">
      <t>サンパイ</t>
    </rPh>
    <rPh sb="2" eb="4">
      <t>ショリ</t>
    </rPh>
    <rPh sb="4" eb="5">
      <t>ヒ</t>
    </rPh>
    <phoneticPr fontId="2"/>
  </si>
  <si>
    <t>ほか</t>
    <phoneticPr fontId="2"/>
  </si>
  <si>
    <t>全社合計</t>
    <rPh sb="0" eb="2">
      <t>ゼンシャ</t>
    </rPh>
    <rPh sb="2" eb="4">
      <t>ゴウケイ</t>
    </rPh>
    <phoneticPr fontId="3"/>
  </si>
  <si>
    <t>製造原価合計</t>
    <rPh sb="0" eb="2">
      <t>セイゾウ</t>
    </rPh>
    <rPh sb="2" eb="4">
      <t>ゲンカ</t>
    </rPh>
    <rPh sb="4" eb="6">
      <t>ゴウケイ</t>
    </rPh>
    <phoneticPr fontId="3"/>
  </si>
  <si>
    <t>売上高</t>
    <rPh sb="0" eb="2">
      <t>ウリアゲ</t>
    </rPh>
    <rPh sb="2" eb="3">
      <t>ダカ</t>
    </rPh>
    <phoneticPr fontId="3"/>
  </si>
  <si>
    <t>売上総利益</t>
    <rPh sb="0" eb="2">
      <t>ウリアゲ</t>
    </rPh>
    <rPh sb="2" eb="5">
      <t>ソウリエキ</t>
    </rPh>
    <phoneticPr fontId="3"/>
  </si>
  <si>
    <t>変動費</t>
    <rPh sb="0" eb="2">
      <t>ヘンドウ</t>
    </rPh>
    <rPh sb="2" eb="3">
      <t>ヒ</t>
    </rPh>
    <phoneticPr fontId="3"/>
  </si>
  <si>
    <t>固定費</t>
    <rPh sb="0" eb="3">
      <t>コテイヒ</t>
    </rPh>
    <phoneticPr fontId="3"/>
  </si>
  <si>
    <t>役員報酬</t>
    <rPh sb="0" eb="2">
      <t>ヤクイン</t>
    </rPh>
    <rPh sb="2" eb="4">
      <t>ホウシュウ</t>
    </rPh>
    <phoneticPr fontId="3"/>
  </si>
  <si>
    <t>利　益</t>
    <rPh sb="0" eb="1">
      <t>リ</t>
    </rPh>
    <rPh sb="2" eb="3">
      <t>エキ</t>
    </rPh>
    <phoneticPr fontId="3"/>
  </si>
  <si>
    <t>給与手当</t>
    <rPh sb="0" eb="2">
      <t>キュウヨ</t>
    </rPh>
    <rPh sb="2" eb="4">
      <t>テアテ</t>
    </rPh>
    <phoneticPr fontId="3"/>
  </si>
  <si>
    <t>法定福利費</t>
    <rPh sb="0" eb="2">
      <t>ホウテイ</t>
    </rPh>
    <rPh sb="2" eb="4">
      <t>フクリ</t>
    </rPh>
    <rPh sb="4" eb="5">
      <t>ヒ</t>
    </rPh>
    <phoneticPr fontId="3"/>
  </si>
  <si>
    <t>通信費</t>
    <rPh sb="0" eb="3">
      <t>ツウシンヒ</t>
    </rPh>
    <phoneticPr fontId="3"/>
  </si>
  <si>
    <t>交際費</t>
    <rPh sb="0" eb="2">
      <t>コウサイ</t>
    </rPh>
    <rPh sb="2" eb="3">
      <t>ヒ</t>
    </rPh>
    <phoneticPr fontId="3"/>
  </si>
  <si>
    <t>水道光熱費</t>
    <rPh sb="0" eb="2">
      <t>スイドウ</t>
    </rPh>
    <rPh sb="2" eb="5">
      <t>コウネツヒ</t>
    </rPh>
    <phoneticPr fontId="3"/>
  </si>
  <si>
    <t>租税公課</t>
    <rPh sb="0" eb="2">
      <t>ソゼイ</t>
    </rPh>
    <rPh sb="2" eb="4">
      <t>コウカ</t>
    </rPh>
    <phoneticPr fontId="3"/>
  </si>
  <si>
    <t>広告宣伝費</t>
    <rPh sb="0" eb="2">
      <t>コウコク</t>
    </rPh>
    <rPh sb="2" eb="5">
      <t>センデンヒ</t>
    </rPh>
    <phoneticPr fontId="3"/>
  </si>
  <si>
    <t>支払手数料</t>
    <rPh sb="0" eb="2">
      <t>シハラ</t>
    </rPh>
    <rPh sb="2" eb="5">
      <t>テスウリョウ</t>
    </rPh>
    <phoneticPr fontId="3"/>
  </si>
  <si>
    <t>諸会費</t>
    <rPh sb="0" eb="3">
      <t>ショカイヒ</t>
    </rPh>
    <phoneticPr fontId="3"/>
  </si>
  <si>
    <t>新聞図書費</t>
    <rPh sb="0" eb="2">
      <t>シンブン</t>
    </rPh>
    <rPh sb="2" eb="5">
      <t>トショヒ</t>
    </rPh>
    <phoneticPr fontId="3"/>
  </si>
  <si>
    <t>教育費</t>
    <rPh sb="0" eb="3">
      <t>キョウイクヒ</t>
    </rPh>
    <phoneticPr fontId="3"/>
  </si>
  <si>
    <t>減価償却費</t>
    <rPh sb="0" eb="2">
      <t>ゲンカ</t>
    </rPh>
    <rPh sb="2" eb="4">
      <t>ショウキャク</t>
    </rPh>
    <rPh sb="4" eb="5">
      <t>ヒ</t>
    </rPh>
    <phoneticPr fontId="3"/>
  </si>
  <si>
    <t>販管費合計</t>
    <rPh sb="0" eb="1">
      <t>ハン</t>
    </rPh>
    <rPh sb="1" eb="2">
      <t>カン</t>
    </rPh>
    <rPh sb="2" eb="3">
      <t>ヒ</t>
    </rPh>
    <rPh sb="3" eb="5">
      <t>ゴウケイ</t>
    </rPh>
    <phoneticPr fontId="3"/>
  </si>
  <si>
    <t>合　　計</t>
    <rPh sb="0" eb="1">
      <t>ゴウ</t>
    </rPh>
    <rPh sb="3" eb="4">
      <t>ケイ</t>
    </rPh>
    <phoneticPr fontId="3"/>
  </si>
  <si>
    <t>営業利益</t>
    <rPh sb="0" eb="2">
      <t>エイギョウ</t>
    </rPh>
    <rPh sb="2" eb="4">
      <t>リエキ</t>
    </rPh>
    <phoneticPr fontId="3"/>
  </si>
  <si>
    <t>材料費</t>
    <rPh sb="0" eb="2">
      <t>ザイリョウ</t>
    </rPh>
    <rPh sb="2" eb="3">
      <t>ヒ</t>
    </rPh>
    <phoneticPr fontId="3"/>
  </si>
  <si>
    <t>営業外収益</t>
    <rPh sb="0" eb="3">
      <t>エイギョウガイ</t>
    </rPh>
    <rPh sb="3" eb="5">
      <t>シュウエキ</t>
    </rPh>
    <phoneticPr fontId="3"/>
  </si>
  <si>
    <t>営業外収益</t>
    <rPh sb="0" eb="3">
      <t>エイギョウガイ</t>
    </rPh>
    <rPh sb="3" eb="5">
      <t>シュウエキ</t>
    </rPh>
    <phoneticPr fontId="2"/>
  </si>
  <si>
    <t>賞　与</t>
    <rPh sb="0" eb="1">
      <t>ショウ</t>
    </rPh>
    <rPh sb="2" eb="3">
      <t>ヨ</t>
    </rPh>
    <phoneticPr fontId="3"/>
  </si>
  <si>
    <t>営業外費用</t>
    <rPh sb="0" eb="3">
      <t>エイギョウガイ</t>
    </rPh>
    <rPh sb="3" eb="5">
      <t>ヒヨウ</t>
    </rPh>
    <phoneticPr fontId="3"/>
  </si>
  <si>
    <t>営業外費用</t>
    <rPh sb="0" eb="3">
      <t>エイギョウガイ</t>
    </rPh>
    <rPh sb="3" eb="5">
      <t>ヒヨウ</t>
    </rPh>
    <phoneticPr fontId="2"/>
  </si>
  <si>
    <t>経常利益</t>
    <rPh sb="0" eb="2">
      <t>ケイジョウ</t>
    </rPh>
    <rPh sb="2" eb="4">
      <t>リエキ</t>
    </rPh>
    <phoneticPr fontId="3"/>
  </si>
  <si>
    <t>特別利益</t>
    <rPh sb="0" eb="2">
      <t>トクベツ</t>
    </rPh>
    <rPh sb="2" eb="4">
      <t>リエキ</t>
    </rPh>
    <phoneticPr fontId="2"/>
  </si>
  <si>
    <t>特別損失</t>
    <rPh sb="0" eb="2">
      <t>トクベツ</t>
    </rPh>
    <rPh sb="2" eb="4">
      <t>ソンシツ</t>
    </rPh>
    <phoneticPr fontId="2"/>
  </si>
  <si>
    <t>税引き前当期利益</t>
    <rPh sb="0" eb="2">
      <t>ゼイビ</t>
    </rPh>
    <rPh sb="3" eb="4">
      <t>マエ</t>
    </rPh>
    <rPh sb="4" eb="6">
      <t>トウキ</t>
    </rPh>
    <rPh sb="6" eb="8">
      <t>リエキ</t>
    </rPh>
    <phoneticPr fontId="2"/>
  </si>
  <si>
    <t>法人税等</t>
    <rPh sb="0" eb="3">
      <t>ホウジンゼイ</t>
    </rPh>
    <rPh sb="3" eb="4">
      <t>ナド</t>
    </rPh>
    <phoneticPr fontId="2"/>
  </si>
  <si>
    <t>当期純利益</t>
    <rPh sb="0" eb="2">
      <t>トウキ</t>
    </rPh>
    <rPh sb="2" eb="5">
      <t>ジュンリエキ</t>
    </rPh>
    <phoneticPr fontId="2"/>
  </si>
  <si>
    <t>労務費</t>
    <rPh sb="0" eb="3">
      <t>ロウムヒ</t>
    </rPh>
    <phoneticPr fontId="3"/>
  </si>
  <si>
    <t>一般管理費</t>
    <rPh sb="0" eb="2">
      <t>イッパン</t>
    </rPh>
    <rPh sb="2" eb="5">
      <t>カンリヒ</t>
    </rPh>
    <phoneticPr fontId="3"/>
  </si>
  <si>
    <t>減価償却費</t>
    <rPh sb="0" eb="5">
      <t>ゲンカショウキャクヒ</t>
    </rPh>
    <phoneticPr fontId="3"/>
  </si>
  <si>
    <t>株式会社○○工業　様　　損益計算書2期比較</t>
    <rPh sb="0" eb="4">
      <t>カブシキガイシャ</t>
    </rPh>
    <rPh sb="6" eb="8">
      <t>コウギョウ</t>
    </rPh>
    <rPh sb="9" eb="10">
      <t>サマ</t>
    </rPh>
    <rPh sb="12" eb="17">
      <t>ソンエキケイサンショ</t>
    </rPh>
    <rPh sb="18" eb="19">
      <t>キ</t>
    </rPh>
    <rPh sb="19" eb="21">
      <t>ヒカク</t>
    </rPh>
    <phoneticPr fontId="3"/>
  </si>
  <si>
    <t>労働分配率</t>
    <rPh sb="0" eb="4">
      <t>ロウドウブンパイ</t>
    </rPh>
    <rPh sb="4" eb="5">
      <t>リツ</t>
    </rPh>
    <phoneticPr fontId="2"/>
  </si>
  <si>
    <t>株式会社○○工業　様　　貸借対照表2期比較</t>
    <rPh sb="0" eb="4">
      <t>カブシキガイシャ</t>
    </rPh>
    <rPh sb="6" eb="8">
      <t>コウギョウ</t>
    </rPh>
    <rPh sb="9" eb="10">
      <t>サマ</t>
    </rPh>
    <rPh sb="12" eb="17">
      <t>タイシャクタイショウヒョウ</t>
    </rPh>
    <rPh sb="18" eb="19">
      <t>キ</t>
    </rPh>
    <rPh sb="19" eb="21">
      <t>ヒカク</t>
    </rPh>
    <phoneticPr fontId="3"/>
  </si>
  <si>
    <t>純資産合計</t>
    <rPh sb="0" eb="5">
      <t>ジュンシサンゴウケイ</t>
    </rPh>
    <phoneticPr fontId="3"/>
  </si>
  <si>
    <t>ＢＳ</t>
    <phoneticPr fontId="2"/>
  </si>
  <si>
    <t>Ｐ／Ｌ</t>
    <phoneticPr fontId="2"/>
  </si>
  <si>
    <t>選択リスト</t>
    <rPh sb="0" eb="2">
      <t>センタク</t>
    </rPh>
    <phoneticPr fontId="2"/>
  </si>
  <si>
    <t>流動負債</t>
    <rPh sb="0" eb="4">
      <t>リュウドウフサイ</t>
    </rPh>
    <phoneticPr fontId="2"/>
  </si>
  <si>
    <t>正味変動費</t>
    <rPh sb="0" eb="4">
      <t>ショウミヘンドウ</t>
    </rPh>
    <rPh sb="4" eb="5">
      <t>ヒ</t>
    </rPh>
    <phoneticPr fontId="2"/>
  </si>
  <si>
    <t>固定労務費</t>
    <rPh sb="0" eb="5">
      <t>コテイロウムヒ</t>
    </rPh>
    <phoneticPr fontId="2"/>
  </si>
  <si>
    <t>減価償却費</t>
    <rPh sb="0" eb="5">
      <t>ゲンカショウキャクヒ</t>
    </rPh>
    <phoneticPr fontId="2"/>
  </si>
  <si>
    <t>対合計比率</t>
    <rPh sb="0" eb="1">
      <t>タイ</t>
    </rPh>
    <rPh sb="1" eb="3">
      <t>ゴウケイ</t>
    </rPh>
    <rPh sb="3" eb="5">
      <t>ヒリツ</t>
    </rPh>
    <phoneticPr fontId="2"/>
  </si>
  <si>
    <t>株式会社○○工業　様　　損益計算書予実管理</t>
    <rPh sb="0" eb="4">
      <t>カブシキガイシャ</t>
    </rPh>
    <rPh sb="6" eb="8">
      <t>コウギョウ</t>
    </rPh>
    <rPh sb="9" eb="10">
      <t>サマ</t>
    </rPh>
    <rPh sb="12" eb="17">
      <t>ソンエキケイサンショ</t>
    </rPh>
    <rPh sb="17" eb="19">
      <t>ヨジツ</t>
    </rPh>
    <rPh sb="19" eb="21">
      <t>カンリ</t>
    </rPh>
    <phoneticPr fontId="3"/>
  </si>
  <si>
    <t>今期目標</t>
    <rPh sb="0" eb="2">
      <t>コンキ</t>
    </rPh>
    <rPh sb="2" eb="4">
      <t>モクヒョウ</t>
    </rPh>
    <phoneticPr fontId="3"/>
  </si>
  <si>
    <t>月次試算</t>
    <rPh sb="0" eb="2">
      <t>ゲツジ</t>
    </rPh>
    <rPh sb="2" eb="4">
      <t>シサン</t>
    </rPh>
    <phoneticPr fontId="3"/>
  </si>
  <si>
    <t>役員退職金準備</t>
    <rPh sb="0" eb="2">
      <t>ヤクイン</t>
    </rPh>
    <rPh sb="2" eb="5">
      <t>タイショクキン</t>
    </rPh>
    <rPh sb="5" eb="7">
      <t>ジュンビ</t>
    </rPh>
    <phoneticPr fontId="2"/>
  </si>
  <si>
    <t>□不十分</t>
    <rPh sb="1" eb="4">
      <t>フジュウブン</t>
    </rPh>
    <phoneticPr fontId="2"/>
  </si>
  <si>
    <t>□不要</t>
    <rPh sb="1" eb="3">
      <t>フヨウ</t>
    </rPh>
    <phoneticPr fontId="2"/>
  </si>
  <si>
    <t>役員借入金返済</t>
    <rPh sb="0" eb="2">
      <t>ヤクイン</t>
    </rPh>
    <rPh sb="2" eb="4">
      <t>カリイレ</t>
    </rPh>
    <rPh sb="4" eb="5">
      <t>キン</t>
    </rPh>
    <rPh sb="5" eb="7">
      <t>ヘンサイ</t>
    </rPh>
    <phoneticPr fontId="2"/>
  </si>
  <si>
    <t>□返済中</t>
    <rPh sb="1" eb="4">
      <t>ヘンサイチュウ</t>
    </rPh>
    <phoneticPr fontId="2"/>
  </si>
  <si>
    <t>□停止中</t>
    <rPh sb="1" eb="3">
      <t>テイシ</t>
    </rPh>
    <rPh sb="3" eb="4">
      <t>チュウ</t>
    </rPh>
    <phoneticPr fontId="2"/>
  </si>
  <si>
    <t>借入金対策（保険等）</t>
    <rPh sb="0" eb="2">
      <t>カリイレ</t>
    </rPh>
    <rPh sb="2" eb="3">
      <t>キン</t>
    </rPh>
    <rPh sb="3" eb="5">
      <t>タイサク</t>
    </rPh>
    <rPh sb="6" eb="8">
      <t>ホケン</t>
    </rPh>
    <rPh sb="8" eb="9">
      <t>ナド</t>
    </rPh>
    <phoneticPr fontId="2"/>
  </si>
  <si>
    <t>□一部不十分</t>
    <rPh sb="1" eb="3">
      <t>イチブ</t>
    </rPh>
    <rPh sb="3" eb="6">
      <t>フジュウブン</t>
    </rPh>
    <phoneticPr fontId="2"/>
  </si>
  <si>
    <t>目標労働分配率</t>
    <rPh sb="0" eb="2">
      <t>モクヒョウ</t>
    </rPh>
    <rPh sb="2" eb="6">
      <t>ロウドウブンパイ</t>
    </rPh>
    <rPh sb="6" eb="7">
      <t>リツ</t>
    </rPh>
    <phoneticPr fontId="2"/>
  </si>
  <si>
    <t>実績労働分配率</t>
    <rPh sb="0" eb="2">
      <t>ジッセキ</t>
    </rPh>
    <rPh sb="2" eb="6">
      <t>ロウドウブンパイ</t>
    </rPh>
    <rPh sb="6" eb="7">
      <t>リツ</t>
    </rPh>
    <phoneticPr fontId="2"/>
  </si>
  <si>
    <t>現在</t>
    <rPh sb="0" eb="2">
      <t>ゲンザイ</t>
    </rPh>
    <phoneticPr fontId="2"/>
  </si>
  <si>
    <t>目標達成率</t>
    <rPh sb="0" eb="2">
      <t>モクヒョウ</t>
    </rPh>
    <rPh sb="2" eb="5">
      <t>タッセイリツ</t>
    </rPh>
    <phoneticPr fontId="3"/>
  </si>
  <si>
    <t>達成率</t>
    <rPh sb="0" eb="3">
      <t>タッセイリツ</t>
    </rPh>
    <phoneticPr fontId="2"/>
  </si>
  <si>
    <t>□十分</t>
    <rPh sb="1" eb="3">
      <t>ジュウブン</t>
    </rPh>
    <phoneticPr fontId="2"/>
  </si>
  <si>
    <t>□必要なし</t>
    <rPh sb="1" eb="3">
      <t>ヒツヨウ</t>
    </rPh>
    <phoneticPr fontId="2"/>
  </si>
  <si>
    <t>差額</t>
    <rPh sb="0" eb="2">
      <t>サガク</t>
    </rPh>
    <phoneticPr fontId="2"/>
  </si>
  <si>
    <t>（当期-前期）</t>
    <rPh sb="1" eb="3">
      <t>トウキ</t>
    </rPh>
    <rPh sb="4" eb="6">
      <t>ゼンキ</t>
    </rPh>
    <phoneticPr fontId="2"/>
  </si>
  <si>
    <t>限界利益</t>
    <rPh sb="0" eb="2">
      <t>ゲンカイ</t>
    </rPh>
    <rPh sb="2" eb="4">
      <t>リエキ</t>
    </rPh>
    <phoneticPr fontId="2"/>
  </si>
  <si>
    <t>売上高</t>
    <rPh sb="0" eb="3">
      <t>ウリアゲダカ</t>
    </rPh>
    <phoneticPr fontId="3"/>
  </si>
  <si>
    <t>限界利益</t>
    <rPh sb="0" eb="4">
      <t>ゲンカイリエキ</t>
    </rPh>
    <phoneticPr fontId="2"/>
  </si>
  <si>
    <t>①　用意した決算書のとおり「貸借対照表」と「損益計算書」を入力します。</t>
    <rPh sb="2" eb="4">
      <t>ヨウイ</t>
    </rPh>
    <rPh sb="6" eb="9">
      <t>ケッサンショ</t>
    </rPh>
    <rPh sb="14" eb="19">
      <t>タイシャクタイショウヒョウ</t>
    </rPh>
    <rPh sb="22" eb="27">
      <t>ソンエキケイサンショ</t>
    </rPh>
    <rPh sb="29" eb="31">
      <t>ニュウリョク</t>
    </rPh>
    <phoneticPr fontId="2"/>
  </si>
  <si>
    <t>②　同じく用意した借入金の返済明細どおりに借入金現状の入力します。</t>
    <rPh sb="2" eb="3">
      <t>オナ</t>
    </rPh>
    <rPh sb="5" eb="7">
      <t>ヨウイ</t>
    </rPh>
    <rPh sb="9" eb="11">
      <t>カリイレ</t>
    </rPh>
    <rPh sb="11" eb="12">
      <t>キン</t>
    </rPh>
    <rPh sb="13" eb="15">
      <t>ヘンサイ</t>
    </rPh>
    <rPh sb="15" eb="17">
      <t>メイサイ</t>
    </rPh>
    <rPh sb="21" eb="23">
      <t>カリイレ</t>
    </rPh>
    <rPh sb="23" eb="24">
      <t>キン</t>
    </rPh>
    <rPh sb="24" eb="26">
      <t>ゲンジョウ</t>
    </rPh>
    <rPh sb="27" eb="29">
      <t>ニュウリョク</t>
    </rPh>
    <phoneticPr fontId="2"/>
  </si>
  <si>
    <t>※決算書を２期分ご用意下さい。</t>
    <rPh sb="1" eb="4">
      <t>ケッサンショ</t>
    </rPh>
    <rPh sb="6" eb="7">
      <t>キ</t>
    </rPh>
    <rPh sb="7" eb="8">
      <t>ブン</t>
    </rPh>
    <rPh sb="9" eb="11">
      <t>ヨウイ</t>
    </rPh>
    <rPh sb="11" eb="12">
      <t>クダ</t>
    </rPh>
    <phoneticPr fontId="2"/>
  </si>
  <si>
    <t>③　予実管理は目標値を入力します。</t>
    <rPh sb="2" eb="4">
      <t>ヨジツ</t>
    </rPh>
    <rPh sb="4" eb="6">
      <t>カンリ</t>
    </rPh>
    <rPh sb="7" eb="9">
      <t>モクヒョウ</t>
    </rPh>
    <rPh sb="9" eb="10">
      <t>チ</t>
    </rPh>
    <rPh sb="11" eb="13">
      <t>ニュウリョク</t>
    </rPh>
    <phoneticPr fontId="2"/>
  </si>
  <si>
    <t>勘定科目は貴社で使用のものを自由に入れ替えて入力してください。</t>
    <rPh sb="0" eb="2">
      <t>カンジョウ</t>
    </rPh>
    <rPh sb="2" eb="4">
      <t>カモク</t>
    </rPh>
    <rPh sb="5" eb="7">
      <t>キシャ</t>
    </rPh>
    <rPh sb="8" eb="10">
      <t>シヨウ</t>
    </rPh>
    <rPh sb="14" eb="16">
      <t>ジユウ</t>
    </rPh>
    <rPh sb="17" eb="18">
      <t>イ</t>
    </rPh>
    <rPh sb="19" eb="20">
      <t>カ</t>
    </rPh>
    <rPh sb="22" eb="24">
      <t>ニュウリョク</t>
    </rPh>
    <phoneticPr fontId="2"/>
  </si>
  <si>
    <t>　　</t>
    <phoneticPr fontId="2"/>
  </si>
  <si>
    <t>④　数字を入力すると自動で比較円グラフが作成されます。</t>
    <rPh sb="2" eb="4">
      <t>スウジ</t>
    </rPh>
    <rPh sb="5" eb="7">
      <t>ニュウリョク</t>
    </rPh>
    <rPh sb="10" eb="12">
      <t>ジドウ</t>
    </rPh>
    <rPh sb="13" eb="15">
      <t>ヒカク</t>
    </rPh>
    <rPh sb="15" eb="16">
      <t>エン</t>
    </rPh>
    <rPh sb="20" eb="22">
      <t>サクセイ</t>
    </rPh>
    <phoneticPr fontId="2"/>
  </si>
  <si>
    <t>入力するセルが足りないときは金額の少ない科目をまとめて入力してください。</t>
    <rPh sb="0" eb="2">
      <t>ニュウリョク</t>
    </rPh>
    <rPh sb="7" eb="8">
      <t>タ</t>
    </rPh>
    <rPh sb="14" eb="16">
      <t>キンガク</t>
    </rPh>
    <rPh sb="17" eb="18">
      <t>スク</t>
    </rPh>
    <rPh sb="20" eb="22">
      <t>カモク</t>
    </rPh>
    <rPh sb="27" eb="2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</si>
</sst>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yyyy&quot;年&quot;m&quot;月&quot;d&quot;日&quot;;@"/>
    <numFmt numFmtId="178" formatCode="0.0%"/>
  </numFmts>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name val="游ゴシック"/>
      <family val="3"/>
      <charset val="128"/>
    </font>
    <font>
      <sz val="12"/>
      <color theme="1"/>
      <name val="游ゴシック"/>
      <family val="3"/>
      <charset val="128"/>
    </font>
    <font>
      <b/>
      <sz val="14"/>
      <color theme="1"/>
      <name val="游ゴシック"/>
      <family val="3"/>
      <charset val="128"/>
    </font>
    <font>
      <b/>
      <sz val="20"/>
      <color theme="1"/>
      <name val="游ゴシック"/>
      <family val="3"/>
      <charset val="128"/>
    </font>
    <font>
      <b/>
      <sz val="28"/>
      <color theme="1"/>
      <name val="游ゴシック"/>
      <family val="3"/>
      <charset val="128"/>
    </font>
    <font>
      <sz val="11"/>
      <color theme="1"/>
      <name val="游ゴシック"/>
      <family val="3"/>
      <charset val="128"/>
    </font>
    <font>
      <sz val="14"/>
      <color theme="1"/>
      <name val="游ゴシック"/>
      <family val="3"/>
      <charset val="128"/>
    </font>
    <font>
      <b/>
      <i/>
      <sz val="12"/>
      <name val="游ゴシック"/>
      <family val="3"/>
      <charset val="128"/>
    </font>
    <font>
      <sz val="14"/>
      <name val="游ゴシック"/>
      <family val="3"/>
      <charset val="128"/>
    </font>
    <font>
      <sz val="10"/>
      <name val="游ゴシック"/>
      <family val="3"/>
      <charset val="128"/>
    </font>
    <font>
      <sz val="11"/>
      <name val="游ゴシック"/>
      <family val="3"/>
      <charset val="128"/>
    </font>
    <font>
      <b/>
      <sz val="11"/>
      <color theme="1"/>
      <name val="游ゴシック"/>
      <family val="3"/>
      <charset val="128"/>
    </font>
    <font>
      <b/>
      <sz val="13"/>
      <color theme="1"/>
      <name val="游ゴシック"/>
      <family val="3"/>
      <charset val="128"/>
    </font>
    <font>
      <b/>
      <sz val="12"/>
      <color theme="0"/>
      <name val="游ゴシック"/>
      <family val="3"/>
      <charset val="128"/>
    </font>
    <font>
      <sz val="16"/>
      <name val="游ゴシック"/>
      <family val="3"/>
      <charset val="128"/>
    </font>
    <font>
      <sz val="16"/>
      <color rgb="FFFF0000"/>
      <name val="游ゴシック"/>
      <family val="3"/>
      <charset val="128"/>
    </font>
    <font>
      <sz val="16"/>
      <color theme="1"/>
      <name val="游ゴシック"/>
      <family val="3"/>
      <charset val="128"/>
    </font>
    <font>
      <b/>
      <sz val="18"/>
      <color theme="1"/>
      <name val="游ゴシック"/>
      <family val="3"/>
      <charset val="128"/>
    </font>
    <font>
      <b/>
      <sz val="16"/>
      <color rgb="FFFF0000"/>
      <name val="游ゴシック"/>
      <family val="3"/>
      <charset val="128"/>
    </font>
    <font>
      <b/>
      <sz val="16"/>
      <name val="游ゴシック"/>
      <family val="3"/>
      <charset val="128"/>
    </font>
    <font>
      <sz val="15"/>
      <name val="游ゴシック"/>
      <family val="3"/>
      <charset val="128"/>
    </font>
    <font>
      <b/>
      <sz val="16"/>
      <color theme="0"/>
      <name val="游ゴシック"/>
      <family val="3"/>
      <charset val="128"/>
    </font>
    <font>
      <b/>
      <i/>
      <sz val="16"/>
      <name val="游ゴシック"/>
      <family val="3"/>
      <charset val="128"/>
    </font>
    <font>
      <b/>
      <i/>
      <sz val="16"/>
      <color theme="1"/>
      <name val="游ゴシック"/>
      <family val="3"/>
      <charset val="128"/>
    </font>
    <font>
      <sz val="18"/>
      <color theme="1"/>
      <name val="游ゴシック"/>
      <family val="3"/>
      <charset val="128"/>
    </font>
    <font>
      <b/>
      <sz val="12"/>
      <color theme="1"/>
      <name val="游ゴシック"/>
      <family val="3"/>
      <charset val="128"/>
    </font>
    <font>
      <sz val="22"/>
      <color theme="1"/>
      <name val="游ゴシック"/>
      <family val="3"/>
      <charset val="128"/>
    </font>
    <font>
      <b/>
      <sz val="11"/>
      <color theme="0"/>
      <name val="游ゴシック"/>
      <family val="3"/>
      <charset val="128"/>
    </font>
    <font>
      <sz val="13"/>
      <name val="游ゴシック"/>
      <family val="3"/>
      <charset val="128"/>
    </font>
  </fonts>
  <fills count="22">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2" tint="-0.249977111117893"/>
        <bgColor indexed="64"/>
      </patternFill>
    </fill>
    <fill>
      <patternFill patternType="solid">
        <fgColor theme="7"/>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indexed="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249977111117893"/>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right/>
      <top/>
      <bottom style="hair">
        <color indexed="64"/>
      </bottom>
      <diagonal/>
    </border>
    <border diagonalDown="1">
      <left style="thin">
        <color indexed="64"/>
      </left>
      <right/>
      <top style="thin">
        <color indexed="64"/>
      </top>
      <bottom style="double">
        <color indexed="64"/>
      </bottom>
      <diagonal style="thin">
        <color indexed="64"/>
      </diagonal>
    </border>
    <border>
      <left style="thin">
        <color indexed="64"/>
      </left>
      <right/>
      <top style="hair">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4" fillId="0" borderId="0" applyFont="0" applyFill="0" applyBorder="0" applyAlignment="0" applyProtection="0"/>
  </cellStyleXfs>
  <cellXfs count="517">
    <xf numFmtId="0" fontId="0" fillId="0" borderId="0" xfId="0">
      <alignment vertical="center"/>
    </xf>
    <xf numFmtId="0" fontId="6" fillId="0" borderId="1" xfId="0" applyFont="1" applyBorder="1">
      <alignment vertical="center"/>
    </xf>
    <xf numFmtId="38" fontId="6" fillId="0" borderId="1" xfId="1" applyFont="1" applyBorder="1">
      <alignment vertical="center"/>
    </xf>
    <xf numFmtId="0" fontId="6" fillId="0" borderId="0" xfId="0" applyFont="1">
      <alignment vertical="center"/>
    </xf>
    <xf numFmtId="9" fontId="6" fillId="0" borderId="0" xfId="0" applyNumberFormat="1" applyFont="1" applyAlignment="1">
      <alignment horizontal="left" vertical="center"/>
    </xf>
    <xf numFmtId="38" fontId="5" fillId="0" borderId="1" xfId="1" applyFont="1" applyBorder="1" applyAlignment="1"/>
    <xf numFmtId="38" fontId="6" fillId="0" borderId="1" xfId="0" applyNumberFormat="1" applyFont="1" applyBorder="1">
      <alignment vertical="center"/>
    </xf>
    <xf numFmtId="49" fontId="6" fillId="0" borderId="0" xfId="1" applyNumberFormat="1"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lignment vertical="center"/>
    </xf>
    <xf numFmtId="0" fontId="11" fillId="0" borderId="0" xfId="0" applyFont="1" applyAlignment="1">
      <alignment vertical="center"/>
    </xf>
    <xf numFmtId="0" fontId="11" fillId="0" borderId="0" xfId="0" applyFont="1">
      <alignment vertical="center"/>
    </xf>
    <xf numFmtId="0" fontId="12" fillId="0" borderId="0" xfId="0" applyFont="1" applyAlignment="1"/>
    <xf numFmtId="0" fontId="5" fillId="0" borderId="0" xfId="0" applyFont="1" applyAlignment="1">
      <alignment horizontal="right"/>
    </xf>
    <xf numFmtId="0" fontId="14" fillId="0" borderId="0" xfId="0" applyFont="1" applyFill="1" applyBorder="1" applyAlignment="1"/>
    <xf numFmtId="0" fontId="13" fillId="7" borderId="12" xfId="0" applyFont="1" applyFill="1" applyBorder="1" applyAlignment="1">
      <alignment horizontal="center" vertical="top"/>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horizontal="center" vertical="center"/>
    </xf>
    <xf numFmtId="0" fontId="10" fillId="0" borderId="0" xfId="0" applyFont="1" applyBorder="1">
      <alignment vertical="center"/>
    </xf>
    <xf numFmtId="0" fontId="11" fillId="0" borderId="0" xfId="0" applyFont="1" applyBorder="1">
      <alignment vertical="center"/>
    </xf>
    <xf numFmtId="38" fontId="11" fillId="0" borderId="0" xfId="1" applyFont="1" applyBorder="1" applyAlignment="1">
      <alignment vertical="center"/>
    </xf>
    <xf numFmtId="38" fontId="11" fillId="0" borderId="0" xfId="0" applyNumberFormat="1" applyFont="1" applyFill="1" applyBorder="1" applyAlignment="1">
      <alignment vertical="center"/>
    </xf>
    <xf numFmtId="38" fontId="11" fillId="0" borderId="0" xfId="0" applyNumberFormat="1" applyFont="1" applyFill="1" applyBorder="1">
      <alignment vertical="center"/>
    </xf>
    <xf numFmtId="9" fontId="11" fillId="0" borderId="0" xfId="0" applyNumberFormat="1" applyFont="1" applyAlignment="1">
      <alignment horizontal="left" vertical="center"/>
    </xf>
    <xf numFmtId="176" fontId="11" fillId="0" borderId="0" xfId="0" applyNumberFormat="1" applyFont="1">
      <alignment vertical="center"/>
    </xf>
    <xf numFmtId="38" fontId="10" fillId="0" borderId="0" xfId="1" applyFont="1">
      <alignment vertical="center"/>
    </xf>
    <xf numFmtId="0" fontId="10" fillId="0" borderId="0" xfId="0" applyFont="1" applyAlignment="1">
      <alignment horizontal="center" vertical="center"/>
    </xf>
    <xf numFmtId="0" fontId="5" fillId="0" borderId="0" xfId="0" applyFont="1" applyAlignment="1"/>
    <xf numFmtId="0" fontId="5" fillId="0" borderId="0" xfId="0" applyFont="1" applyAlignment="1">
      <alignment horizontal="center"/>
    </xf>
    <xf numFmtId="38" fontId="15" fillId="7" borderId="0" xfId="0" applyNumberFormat="1" applyFont="1" applyFill="1">
      <alignment vertical="center"/>
    </xf>
    <xf numFmtId="38" fontId="10" fillId="0" borderId="0" xfId="0" applyNumberFormat="1" applyFont="1">
      <alignment vertical="center"/>
    </xf>
    <xf numFmtId="9" fontId="10" fillId="0" borderId="0" xfId="0" applyNumberFormat="1" applyFont="1" applyAlignment="1">
      <alignment horizontal="left" vertical="center"/>
    </xf>
    <xf numFmtId="0" fontId="16" fillId="14" borderId="1" xfId="0" applyFont="1" applyFill="1" applyBorder="1" applyAlignment="1">
      <alignment horizontal="center" vertical="center"/>
    </xf>
    <xf numFmtId="38" fontId="16" fillId="0" borderId="0" xfId="1" applyFont="1" applyBorder="1" applyAlignment="1">
      <alignment horizontal="center" vertical="center"/>
    </xf>
    <xf numFmtId="38" fontId="5" fillId="0" borderId="0" xfId="1" applyFont="1" applyBorder="1" applyAlignment="1"/>
    <xf numFmtId="0" fontId="17" fillId="1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Fill="1" applyBorder="1" applyAlignment="1">
      <alignment horizontal="center" vertical="center"/>
    </xf>
    <xf numFmtId="0" fontId="13" fillId="7" borderId="10" xfId="0" applyFont="1" applyFill="1" applyBorder="1" applyAlignment="1">
      <alignment horizontal="center" vertical="top"/>
    </xf>
    <xf numFmtId="38" fontId="6" fillId="0" borderId="1" xfId="1" applyFont="1" applyBorder="1" applyAlignment="1">
      <alignment horizontal="center" vertical="center"/>
    </xf>
    <xf numFmtId="0" fontId="18" fillId="2" borderId="1" xfId="0" applyFont="1" applyFill="1" applyBorder="1" applyAlignment="1">
      <alignment horizontal="center" vertical="center"/>
    </xf>
    <xf numFmtId="38" fontId="18" fillId="3" borderId="1" xfId="1" applyFont="1" applyFill="1" applyBorder="1" applyAlignment="1">
      <alignment horizontal="center" vertical="center"/>
    </xf>
    <xf numFmtId="38" fontId="18" fillId="4" borderId="1" xfId="1" applyFont="1" applyFill="1" applyBorder="1" applyAlignment="1">
      <alignment horizontal="center" vertical="center"/>
    </xf>
    <xf numFmtId="38" fontId="18" fillId="5" borderId="1" xfId="1" applyFont="1" applyFill="1" applyBorder="1" applyAlignment="1">
      <alignment horizontal="center" vertical="center"/>
    </xf>
    <xf numFmtId="0" fontId="6" fillId="0" borderId="1" xfId="0" applyFont="1" applyBorder="1" applyAlignment="1">
      <alignment horizontal="center" vertical="center"/>
    </xf>
    <xf numFmtId="38" fontId="18" fillId="2" borderId="1" xfId="1" applyFont="1" applyFill="1" applyBorder="1" applyAlignment="1">
      <alignment horizontal="center" vertical="center"/>
    </xf>
    <xf numFmtId="0" fontId="18" fillId="3" borderId="1" xfId="0" applyFont="1" applyFill="1" applyBorder="1" applyAlignment="1">
      <alignment horizontal="center" vertical="center"/>
    </xf>
    <xf numFmtId="0" fontId="18" fillId="4" borderId="1" xfId="0" applyFont="1" applyFill="1" applyBorder="1" applyAlignment="1">
      <alignment horizontal="center" vertical="center"/>
    </xf>
    <xf numFmtId="0" fontId="19" fillId="7" borderId="6" xfId="0" applyFont="1" applyFill="1" applyBorder="1" applyAlignment="1">
      <alignment horizontal="center"/>
    </xf>
    <xf numFmtId="0" fontId="19" fillId="7" borderId="34" xfId="0" applyFont="1" applyFill="1" applyBorder="1" applyAlignment="1">
      <alignment horizontal="center" vertical="top"/>
    </xf>
    <xf numFmtId="38" fontId="19" fillId="8" borderId="84" xfId="3" applyFont="1" applyFill="1" applyBorder="1" applyAlignment="1">
      <alignment horizontal="center"/>
    </xf>
    <xf numFmtId="38" fontId="19" fillId="0" borderId="28" xfId="3" applyFont="1" applyBorder="1" applyAlignment="1">
      <alignment horizontal="center"/>
    </xf>
    <xf numFmtId="38" fontId="19" fillId="17" borderId="1" xfId="3" applyFont="1" applyFill="1" applyBorder="1" applyAlignment="1">
      <alignment horizontal="center" vertical="center"/>
    </xf>
    <xf numFmtId="38" fontId="19" fillId="19" borderId="32" xfId="3" applyFont="1" applyFill="1" applyBorder="1" applyAlignment="1">
      <alignment horizontal="center" vertical="center"/>
    </xf>
    <xf numFmtId="38" fontId="19" fillId="19" borderId="34" xfId="3" applyFont="1" applyFill="1" applyBorder="1" applyAlignment="1">
      <alignment horizontal="center" vertical="center"/>
    </xf>
    <xf numFmtId="38" fontId="19" fillId="0" borderId="102" xfId="3" applyFont="1" applyBorder="1" applyAlignment="1">
      <alignment horizontal="center"/>
    </xf>
    <xf numFmtId="38" fontId="19" fillId="0" borderId="37" xfId="3" applyFont="1" applyBorder="1" applyAlignment="1">
      <alignment horizontal="center"/>
    </xf>
    <xf numFmtId="38" fontId="19" fillId="0" borderId="109" xfId="3" applyFont="1" applyBorder="1" applyAlignment="1">
      <alignment horizontal="center"/>
    </xf>
    <xf numFmtId="38" fontId="19" fillId="0" borderId="110" xfId="3" applyFont="1" applyBorder="1" applyAlignment="1">
      <alignment horizontal="right"/>
    </xf>
    <xf numFmtId="38" fontId="19" fillId="19" borderId="12" xfId="3" applyFont="1" applyFill="1" applyBorder="1" applyAlignment="1">
      <alignment horizontal="center" vertical="center"/>
    </xf>
    <xf numFmtId="38" fontId="19" fillId="19" borderId="75" xfId="3" applyFont="1" applyFill="1" applyBorder="1" applyAlignment="1">
      <alignment horizontal="right" vertical="center"/>
    </xf>
    <xf numFmtId="38" fontId="19" fillId="19" borderId="73" xfId="3" applyFont="1" applyFill="1" applyBorder="1" applyAlignment="1">
      <alignment horizontal="center" vertical="center"/>
    </xf>
    <xf numFmtId="38" fontId="19" fillId="0" borderId="12" xfId="3" applyFont="1" applyBorder="1" applyAlignment="1">
      <alignment horizontal="center"/>
    </xf>
    <xf numFmtId="38" fontId="19" fillId="0" borderId="123" xfId="3" applyFont="1" applyBorder="1" applyAlignment="1">
      <alignment horizontal="center"/>
    </xf>
    <xf numFmtId="38" fontId="19" fillId="19" borderId="41" xfId="3" applyFont="1" applyFill="1" applyBorder="1" applyAlignment="1">
      <alignment horizontal="center" vertical="center"/>
    </xf>
    <xf numFmtId="0" fontId="21" fillId="0" borderId="28" xfId="0" applyFont="1" applyBorder="1" applyAlignment="1">
      <alignment horizontal="center" vertical="center"/>
    </xf>
    <xf numFmtId="0" fontId="21" fillId="0" borderId="88" xfId="0" applyFont="1" applyBorder="1" applyAlignment="1">
      <alignment vertical="center"/>
    </xf>
    <xf numFmtId="38" fontId="21" fillId="0" borderId="88" xfId="0" applyNumberFormat="1" applyFont="1" applyBorder="1" applyAlignment="1">
      <alignment vertical="center"/>
    </xf>
    <xf numFmtId="0" fontId="21" fillId="0" borderId="121" xfId="0" applyFont="1" applyBorder="1" applyAlignment="1">
      <alignment horizontal="center" vertical="center"/>
    </xf>
    <xf numFmtId="38" fontId="21" fillId="0" borderId="122" xfId="0" applyNumberFormat="1" applyFont="1" applyBorder="1" applyAlignment="1">
      <alignment vertical="center"/>
    </xf>
    <xf numFmtId="0" fontId="19" fillId="7" borderId="4" xfId="0" applyFont="1" applyFill="1" applyBorder="1" applyAlignment="1">
      <alignment horizontal="center"/>
    </xf>
    <xf numFmtId="0" fontId="19" fillId="7" borderId="29" xfId="0" applyFont="1" applyFill="1" applyBorder="1" applyAlignment="1">
      <alignment horizontal="center" vertical="top"/>
    </xf>
    <xf numFmtId="38" fontId="19" fillId="0" borderId="52" xfId="3" applyFont="1" applyBorder="1" applyAlignment="1">
      <alignment horizontal="center"/>
    </xf>
    <xf numFmtId="38" fontId="19" fillId="17" borderId="95" xfId="3" applyFont="1" applyFill="1" applyBorder="1" applyAlignment="1">
      <alignment horizontal="center" vertical="center"/>
    </xf>
    <xf numFmtId="38" fontId="19" fillId="19" borderId="15" xfId="3" applyFont="1" applyFill="1" applyBorder="1" applyAlignment="1">
      <alignment horizontal="center" vertical="center"/>
    </xf>
    <xf numFmtId="38" fontId="19" fillId="19" borderId="33" xfId="3" applyFont="1" applyFill="1" applyBorder="1" applyAlignment="1">
      <alignment horizontal="center" vertical="center"/>
    </xf>
    <xf numFmtId="38" fontId="19" fillId="0" borderId="104" xfId="3" applyFont="1" applyBorder="1" applyAlignment="1">
      <alignment horizontal="center"/>
    </xf>
    <xf numFmtId="38" fontId="19" fillId="0" borderId="108" xfId="3" applyFont="1" applyBorder="1" applyAlignment="1">
      <alignment horizontal="center"/>
    </xf>
    <xf numFmtId="38" fontId="19" fillId="19" borderId="0" xfId="3" applyFont="1" applyFill="1" applyBorder="1" applyAlignment="1">
      <alignment horizontal="center" vertical="center"/>
    </xf>
    <xf numFmtId="38" fontId="19" fillId="19" borderId="114" xfId="3" applyFont="1" applyFill="1" applyBorder="1" applyAlignment="1">
      <alignment horizontal="center" vertical="center"/>
    </xf>
    <xf numFmtId="0" fontId="21" fillId="0" borderId="0" xfId="0" applyFont="1" applyBorder="1" applyAlignment="1">
      <alignment vertical="center"/>
    </xf>
    <xf numFmtId="38" fontId="19" fillId="8" borderId="125" xfId="3" applyFont="1" applyFill="1" applyBorder="1" applyAlignment="1">
      <alignment horizontal="right"/>
    </xf>
    <xf numFmtId="38" fontId="19" fillId="17" borderId="94" xfId="3" applyFont="1" applyFill="1" applyBorder="1" applyAlignment="1">
      <alignment horizontal="right" vertical="center"/>
    </xf>
    <xf numFmtId="38" fontId="19" fillId="19" borderId="14" xfId="3" applyFont="1" applyFill="1" applyBorder="1" applyAlignment="1">
      <alignment horizontal="right" vertical="center"/>
    </xf>
    <xf numFmtId="38" fontId="19" fillId="19" borderId="29" xfId="3" applyFont="1" applyFill="1" applyBorder="1" applyAlignment="1">
      <alignment horizontal="right" vertical="center"/>
    </xf>
    <xf numFmtId="38" fontId="19" fillId="0" borderId="100" xfId="3" applyFont="1" applyBorder="1" applyAlignment="1">
      <alignment horizontal="center"/>
    </xf>
    <xf numFmtId="38" fontId="19" fillId="0" borderId="107" xfId="3" applyFont="1" applyBorder="1" applyAlignment="1">
      <alignment horizontal="right"/>
    </xf>
    <xf numFmtId="38" fontId="19" fillId="19" borderId="22" xfId="3" applyFont="1" applyFill="1" applyBorder="1" applyAlignment="1">
      <alignment horizontal="right" vertical="center"/>
    </xf>
    <xf numFmtId="38" fontId="19" fillId="19" borderId="113" xfId="3" applyFont="1" applyFill="1" applyBorder="1" applyAlignment="1">
      <alignment horizontal="right" vertical="center"/>
    </xf>
    <xf numFmtId="38" fontId="19" fillId="0" borderId="22" xfId="3" applyFont="1" applyBorder="1" applyAlignment="1">
      <alignment horizontal="center"/>
    </xf>
    <xf numFmtId="38" fontId="19" fillId="19" borderId="117" xfId="3" applyFont="1" applyFill="1" applyBorder="1" applyAlignment="1">
      <alignment horizontal="right" vertical="center"/>
    </xf>
    <xf numFmtId="0" fontId="21" fillId="0" borderId="52" xfId="0" applyFont="1" applyBorder="1" applyAlignment="1">
      <alignment vertical="center"/>
    </xf>
    <xf numFmtId="38" fontId="21" fillId="0" borderId="52" xfId="0" applyNumberFormat="1" applyFont="1" applyBorder="1" applyAlignment="1">
      <alignment vertical="center"/>
    </xf>
    <xf numFmtId="38" fontId="21" fillId="0" borderId="126" xfId="0" applyNumberFormat="1" applyFont="1" applyBorder="1" applyAlignment="1">
      <alignment vertical="center"/>
    </xf>
    <xf numFmtId="38" fontId="19" fillId="17" borderId="75" xfId="3" applyFont="1" applyFill="1" applyBorder="1" applyAlignment="1">
      <alignment horizontal="right" vertical="center"/>
    </xf>
    <xf numFmtId="0" fontId="21" fillId="0" borderId="52" xfId="0" applyFont="1" applyBorder="1" applyAlignment="1">
      <alignment horizontal="center" vertical="center"/>
    </xf>
    <xf numFmtId="0" fontId="21" fillId="0" borderId="126" xfId="0" applyFont="1" applyBorder="1" applyAlignment="1">
      <alignment horizontal="center" vertical="center"/>
    </xf>
    <xf numFmtId="0" fontId="21" fillId="0" borderId="129" xfId="0" applyFont="1" applyBorder="1" applyAlignment="1">
      <alignment horizontal="center" vertical="center"/>
    </xf>
    <xf numFmtId="0" fontId="21" fillId="0" borderId="86" xfId="0" applyFont="1" applyBorder="1" applyAlignment="1">
      <alignment horizontal="center" vertical="center"/>
    </xf>
    <xf numFmtId="0" fontId="21" fillId="0" borderId="86" xfId="0" applyFont="1" applyBorder="1" applyAlignment="1">
      <alignment vertical="center"/>
    </xf>
    <xf numFmtId="38" fontId="19" fillId="0" borderId="88" xfId="3" applyFont="1" applyBorder="1" applyAlignment="1">
      <alignment horizontal="center"/>
    </xf>
    <xf numFmtId="0" fontId="21" fillId="0" borderId="131" xfId="0" applyFont="1" applyBorder="1" applyAlignment="1">
      <alignment vertical="center"/>
    </xf>
    <xf numFmtId="38" fontId="19" fillId="17" borderId="97" xfId="3" applyFont="1" applyFill="1" applyBorder="1" applyAlignment="1">
      <alignment horizontal="right" vertical="center"/>
    </xf>
    <xf numFmtId="38" fontId="19" fillId="8" borderId="133" xfId="3" applyFont="1" applyFill="1" applyBorder="1" applyAlignment="1">
      <alignment horizontal="right"/>
    </xf>
    <xf numFmtId="9" fontId="19" fillId="0" borderId="124" xfId="2" applyFont="1" applyBorder="1" applyAlignment="1">
      <alignment horizontal="center"/>
    </xf>
    <xf numFmtId="9" fontId="19" fillId="0" borderId="97" xfId="2" applyFont="1" applyBorder="1" applyAlignment="1">
      <alignment horizontal="center"/>
    </xf>
    <xf numFmtId="9" fontId="19" fillId="0" borderId="88" xfId="2" applyFont="1" applyBorder="1" applyAlignment="1">
      <alignment horizontal="center"/>
    </xf>
    <xf numFmtId="9" fontId="19" fillId="0" borderId="131" xfId="2" applyFont="1" applyBorder="1" applyAlignment="1">
      <alignment horizont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19" fillId="7" borderId="10" xfId="0" applyFont="1" applyFill="1" applyBorder="1" applyAlignment="1">
      <alignment horizontal="center" vertical="top"/>
    </xf>
    <xf numFmtId="38" fontId="19" fillId="0" borderId="6" xfId="3" applyFont="1" applyBorder="1" applyAlignment="1">
      <alignment horizontal="center"/>
    </xf>
    <xf numFmtId="9" fontId="19" fillId="0" borderId="28" xfId="2" applyFont="1" applyBorder="1" applyAlignment="1">
      <alignment horizontal="center"/>
    </xf>
    <xf numFmtId="9" fontId="19" fillId="0" borderId="118" xfId="2" applyFont="1" applyBorder="1" applyAlignment="1">
      <alignment horizontal="center"/>
    </xf>
    <xf numFmtId="0" fontId="19" fillId="7" borderId="12" xfId="0" applyFont="1" applyFill="1" applyBorder="1" applyAlignment="1">
      <alignment horizontal="center"/>
    </xf>
    <xf numFmtId="0" fontId="19" fillId="7" borderId="117" xfId="0" applyFont="1" applyFill="1" applyBorder="1" applyAlignment="1">
      <alignment horizontal="center"/>
    </xf>
    <xf numFmtId="38" fontId="19" fillId="16" borderId="41" xfId="3" applyFont="1" applyFill="1" applyBorder="1" applyAlignment="1">
      <alignment horizontal="right" vertical="center"/>
    </xf>
    <xf numFmtId="38" fontId="19" fillId="17" borderId="117" xfId="3" applyFont="1" applyFill="1" applyBorder="1" applyAlignment="1">
      <alignment horizontal="right" vertical="center"/>
    </xf>
    <xf numFmtId="38" fontId="19" fillId="16" borderId="44" xfId="3" applyFont="1" applyFill="1" applyBorder="1" applyAlignment="1">
      <alignment horizontal="right" vertical="center"/>
    </xf>
    <xf numFmtId="38" fontId="19" fillId="16" borderId="12" xfId="3" applyFont="1" applyFill="1" applyBorder="1" applyAlignment="1">
      <alignment horizontal="right" vertical="center"/>
    </xf>
    <xf numFmtId="38" fontId="19" fillId="17" borderId="113" xfId="3" applyFont="1" applyFill="1" applyBorder="1" applyAlignment="1">
      <alignment horizontal="right" vertical="center"/>
    </xf>
    <xf numFmtId="38" fontId="19" fillId="17" borderId="22" xfId="3" applyFont="1" applyFill="1" applyBorder="1" applyAlignment="1">
      <alignment horizontal="right" vertical="center"/>
    </xf>
    <xf numFmtId="38" fontId="19" fillId="17" borderId="10" xfId="3" applyFont="1" applyFill="1" applyBorder="1" applyAlignment="1">
      <alignment horizontal="right" vertical="center"/>
    </xf>
    <xf numFmtId="38" fontId="19" fillId="17" borderId="13" xfId="3" applyFont="1" applyFill="1" applyBorder="1" applyAlignment="1">
      <alignment horizontal="right" vertical="center"/>
    </xf>
    <xf numFmtId="0" fontId="21" fillId="0" borderId="53" xfId="0" applyFont="1" applyBorder="1">
      <alignment vertical="center"/>
    </xf>
    <xf numFmtId="0" fontId="21" fillId="0" borderId="54" xfId="0" applyFont="1" applyBorder="1" applyAlignment="1">
      <alignment horizontal="center" vertical="center"/>
    </xf>
    <xf numFmtId="0" fontId="21" fillId="0" borderId="63" xfId="0" applyFont="1" applyBorder="1">
      <alignment vertical="center"/>
    </xf>
    <xf numFmtId="0" fontId="21" fillId="0" borderId="64" xfId="0" applyFont="1" applyBorder="1" applyAlignment="1">
      <alignment horizontal="center" vertical="center"/>
    </xf>
    <xf numFmtId="0" fontId="21" fillId="0" borderId="58" xfId="0" applyFont="1" applyBorder="1">
      <alignment vertical="center"/>
    </xf>
    <xf numFmtId="0" fontId="21" fillId="0" borderId="59" xfId="0" applyFont="1" applyBorder="1" applyAlignment="1">
      <alignment horizontal="center" vertical="center"/>
    </xf>
    <xf numFmtId="0" fontId="21" fillId="0" borderId="76" xfId="0" applyFont="1" applyBorder="1">
      <alignment vertical="center"/>
    </xf>
    <xf numFmtId="0" fontId="21" fillId="0" borderId="77" xfId="0" applyFont="1" applyBorder="1" applyAlignment="1">
      <alignment horizontal="center" vertical="center"/>
    </xf>
    <xf numFmtId="0" fontId="21" fillId="0" borderId="0" xfId="0" applyFont="1">
      <alignment vertical="center"/>
    </xf>
    <xf numFmtId="38" fontId="21" fillId="0" borderId="0" xfId="1" applyFont="1" applyBorder="1" applyAlignment="1">
      <alignment horizontal="center" vertical="center"/>
    </xf>
    <xf numFmtId="0" fontId="26" fillId="0" borderId="0" xfId="0" applyFont="1" applyFill="1" applyBorder="1" applyAlignment="1">
      <alignment vertical="center"/>
    </xf>
    <xf numFmtId="38" fontId="21" fillId="0" borderId="0" xfId="1" applyFont="1" applyBorder="1">
      <alignment vertical="center"/>
    </xf>
    <xf numFmtId="0" fontId="21" fillId="8" borderId="14" xfId="0" applyFont="1" applyFill="1" applyBorder="1" applyAlignment="1">
      <alignment vertical="center"/>
    </xf>
    <xf numFmtId="0" fontId="21" fillId="8" borderId="15" xfId="0" applyFont="1" applyFill="1" applyBorder="1" applyAlignment="1">
      <alignment vertical="center"/>
    </xf>
    <xf numFmtId="0" fontId="21" fillId="8" borderId="16" xfId="0" applyFont="1" applyFill="1" applyBorder="1" applyAlignment="1">
      <alignment vertical="center"/>
    </xf>
    <xf numFmtId="0" fontId="21" fillId="0" borderId="0" xfId="0" applyFont="1" applyFill="1" applyBorder="1">
      <alignment vertical="center"/>
    </xf>
    <xf numFmtId="176" fontId="21" fillId="0" borderId="0" xfId="0" applyNumberFormat="1" applyFont="1" applyBorder="1">
      <alignment vertical="center"/>
    </xf>
    <xf numFmtId="176" fontId="21" fillId="0" borderId="0" xfId="0" applyNumberFormat="1" applyFont="1" applyFill="1" applyBorder="1" applyAlignment="1">
      <alignment vertical="center"/>
    </xf>
    <xf numFmtId="0" fontId="21" fillId="10" borderId="14" xfId="0" applyFont="1" applyFill="1" applyBorder="1" applyAlignment="1">
      <alignment vertical="center"/>
    </xf>
    <xf numFmtId="0" fontId="21" fillId="10" borderId="15" xfId="0" applyFont="1" applyFill="1" applyBorder="1" applyAlignment="1">
      <alignment vertical="center"/>
    </xf>
    <xf numFmtId="0" fontId="21" fillId="10" borderId="16" xfId="0" applyFont="1" applyFill="1" applyBorder="1" applyAlignment="1">
      <alignment vertical="center"/>
    </xf>
    <xf numFmtId="0" fontId="21" fillId="0" borderId="0" xfId="0" applyFont="1" applyFill="1" applyBorder="1" applyAlignment="1">
      <alignment vertical="center"/>
    </xf>
    <xf numFmtId="0" fontId="21" fillId="10" borderId="22" xfId="0" applyFont="1" applyFill="1" applyBorder="1" applyAlignment="1">
      <alignment vertical="center"/>
    </xf>
    <xf numFmtId="0" fontId="21" fillId="10" borderId="0" xfId="0" applyFont="1" applyFill="1" applyBorder="1" applyAlignment="1">
      <alignment vertical="center"/>
    </xf>
    <xf numFmtId="0" fontId="21" fillId="10" borderId="23" xfId="0" applyFont="1" applyFill="1" applyBorder="1" applyAlignment="1">
      <alignment vertical="center"/>
    </xf>
    <xf numFmtId="38" fontId="21" fillId="0" borderId="0" xfId="1" applyFont="1" applyFill="1" applyBorder="1" applyAlignment="1">
      <alignment vertical="center"/>
    </xf>
    <xf numFmtId="0" fontId="21" fillId="12" borderId="14" xfId="0" applyFont="1" applyFill="1" applyBorder="1" applyAlignment="1">
      <alignment vertical="center"/>
    </xf>
    <xf numFmtId="0" fontId="21" fillId="12" borderId="15" xfId="0" applyFont="1" applyFill="1" applyBorder="1" applyAlignment="1">
      <alignment vertical="center"/>
    </xf>
    <xf numFmtId="0" fontId="21" fillId="12" borderId="16" xfId="0" applyFont="1" applyFill="1" applyBorder="1" applyAlignment="1">
      <alignment vertical="center"/>
    </xf>
    <xf numFmtId="0" fontId="21" fillId="12" borderId="22" xfId="0" applyFont="1" applyFill="1" applyBorder="1" applyAlignment="1">
      <alignment vertical="center"/>
    </xf>
    <xf numFmtId="0" fontId="21" fillId="12" borderId="0" xfId="0" applyFont="1" applyFill="1" applyBorder="1" applyAlignment="1">
      <alignment vertical="center"/>
    </xf>
    <xf numFmtId="0" fontId="21" fillId="12" borderId="23" xfId="0" applyFont="1" applyFill="1" applyBorder="1" applyAlignment="1">
      <alignment vertical="center"/>
    </xf>
    <xf numFmtId="0" fontId="21" fillId="0" borderId="0" xfId="0" applyFont="1" applyBorder="1">
      <alignment vertical="center"/>
    </xf>
    <xf numFmtId="0" fontId="21" fillId="19" borderId="22" xfId="0" applyFont="1" applyFill="1" applyBorder="1" applyAlignment="1">
      <alignment vertical="center"/>
    </xf>
    <xf numFmtId="0" fontId="21" fillId="19" borderId="0" xfId="0" applyFont="1" applyFill="1" applyBorder="1" applyAlignment="1">
      <alignment vertical="center"/>
    </xf>
    <xf numFmtId="0" fontId="21" fillId="19" borderId="23" xfId="0" applyFont="1" applyFill="1" applyBorder="1" applyAlignment="1">
      <alignment vertical="center"/>
    </xf>
    <xf numFmtId="38" fontId="19" fillId="19" borderId="41" xfId="3" applyFont="1" applyFill="1" applyBorder="1" applyAlignment="1">
      <alignment horizontal="center" vertical="center"/>
    </xf>
    <xf numFmtId="38" fontId="19" fillId="19" borderId="73" xfId="3" applyFont="1" applyFill="1" applyBorder="1" applyAlignment="1">
      <alignment horizontal="center" vertical="center"/>
    </xf>
    <xf numFmtId="38" fontId="19" fillId="17" borderId="94" xfId="3" applyFont="1" applyFill="1" applyBorder="1" applyAlignment="1">
      <alignment horizontal="right" vertical="center"/>
    </xf>
    <xf numFmtId="38" fontId="19" fillId="19" borderId="14" xfId="3" applyFont="1" applyFill="1" applyBorder="1" applyAlignment="1">
      <alignment horizontal="right" vertical="center"/>
    </xf>
    <xf numFmtId="38" fontId="19" fillId="19" borderId="29" xfId="3" applyFont="1" applyFill="1" applyBorder="1" applyAlignment="1">
      <alignment horizontal="right" vertical="center"/>
    </xf>
    <xf numFmtId="38" fontId="19" fillId="0" borderId="107" xfId="3" applyFont="1" applyBorder="1" applyAlignment="1">
      <alignment horizontal="right"/>
    </xf>
    <xf numFmtId="38" fontId="19" fillId="19" borderId="22" xfId="3" applyFont="1" applyFill="1" applyBorder="1" applyAlignment="1">
      <alignment horizontal="right" vertical="center"/>
    </xf>
    <xf numFmtId="38" fontId="19" fillId="19" borderId="113" xfId="3" applyFont="1" applyFill="1" applyBorder="1" applyAlignment="1">
      <alignment horizontal="right" vertical="center"/>
    </xf>
    <xf numFmtId="38" fontId="19" fillId="19" borderId="117" xfId="3" applyFont="1" applyFill="1" applyBorder="1" applyAlignment="1">
      <alignment horizontal="right" vertical="center"/>
    </xf>
    <xf numFmtId="38" fontId="19" fillId="0" borderId="49" xfId="3" applyFont="1" applyBorder="1" applyAlignment="1">
      <alignment horizontal="center"/>
    </xf>
    <xf numFmtId="0" fontId="30" fillId="14" borderId="1" xfId="0" applyFont="1" applyFill="1" applyBorder="1" applyAlignment="1">
      <alignment horizontal="center" vertical="center"/>
    </xf>
    <xf numFmtId="0" fontId="10" fillId="0" borderId="0" xfId="0" applyFont="1" applyAlignment="1"/>
    <xf numFmtId="0" fontId="29" fillId="0" borderId="0" xfId="0" applyFont="1" applyAlignment="1"/>
    <xf numFmtId="0" fontId="10" fillId="0" borderId="0" xfId="0" applyFont="1" applyAlignment="1">
      <alignment horizontal="right" vertical="center"/>
    </xf>
    <xf numFmtId="9" fontId="11" fillId="14" borderId="1" xfId="2" applyFont="1" applyFill="1" applyBorder="1" applyAlignment="1">
      <alignment horizontal="center" vertical="center"/>
    </xf>
    <xf numFmtId="9" fontId="6" fillId="0" borderId="1" xfId="0" applyNumberFormat="1" applyFont="1" applyBorder="1" applyAlignment="1">
      <alignment horizontal="center" vertical="center"/>
    </xf>
    <xf numFmtId="0" fontId="10" fillId="0" borderId="0" xfId="0" applyFont="1" applyAlignment="1">
      <alignment horizontal="left"/>
    </xf>
    <xf numFmtId="0" fontId="31" fillId="0" borderId="0" xfId="0" applyFont="1">
      <alignment vertical="center"/>
    </xf>
    <xf numFmtId="0" fontId="7" fillId="0" borderId="0" xfId="0" applyFont="1" applyAlignment="1">
      <alignment vertical="center"/>
    </xf>
    <xf numFmtId="38" fontId="13" fillId="0" borderId="134" xfId="0" applyNumberFormat="1" applyFont="1" applyFill="1" applyBorder="1" applyAlignment="1"/>
    <xf numFmtId="38" fontId="13" fillId="0" borderId="135" xfId="0" applyNumberFormat="1" applyFont="1" applyFill="1" applyBorder="1" applyAlignment="1"/>
    <xf numFmtId="0" fontId="13" fillId="0" borderId="140" xfId="0" applyFont="1" applyFill="1" applyBorder="1" applyAlignment="1">
      <alignment horizontal="center" vertical="center"/>
    </xf>
    <xf numFmtId="0" fontId="7" fillId="0" borderId="1" xfId="0" applyFont="1" applyBorder="1" applyAlignment="1">
      <alignment vertical="center"/>
    </xf>
    <xf numFmtId="38" fontId="6" fillId="0" borderId="1" xfId="0" applyNumberFormat="1" applyFont="1" applyBorder="1" applyAlignment="1">
      <alignment vertical="center"/>
    </xf>
    <xf numFmtId="0" fontId="32" fillId="21" borderId="1" xfId="0" applyFont="1" applyFill="1" applyBorder="1" applyAlignment="1">
      <alignment horizontal="center" vertical="center"/>
    </xf>
    <xf numFmtId="0" fontId="10" fillId="0" borderId="1" xfId="0" applyFont="1" applyBorder="1">
      <alignment vertical="center"/>
    </xf>
    <xf numFmtId="38" fontId="10" fillId="0" borderId="1" xfId="0" applyNumberFormat="1" applyFont="1" applyBorder="1">
      <alignment vertical="center"/>
    </xf>
    <xf numFmtId="178" fontId="6" fillId="0" borderId="0" xfId="0" applyNumberFormat="1" applyFont="1" applyAlignment="1">
      <alignment horizontal="left" vertical="center"/>
    </xf>
    <xf numFmtId="178" fontId="6" fillId="0" borderId="0" xfId="2" applyNumberFormat="1" applyFont="1" applyAlignment="1">
      <alignment horizontal="left" vertical="center"/>
    </xf>
    <xf numFmtId="9" fontId="6" fillId="0" borderId="1" xfId="2" applyFont="1" applyBorder="1" applyAlignment="1">
      <alignment horizontal="center" vertical="center"/>
    </xf>
    <xf numFmtId="178" fontId="6" fillId="0" borderId="0" xfId="1" applyNumberFormat="1" applyFont="1" applyAlignment="1">
      <alignment horizontal="left" vertical="center"/>
    </xf>
    <xf numFmtId="9" fontId="11" fillId="0" borderId="0" xfId="2" applyFont="1" applyAlignment="1">
      <alignment horizontal="left" vertical="center"/>
    </xf>
    <xf numFmtId="0" fontId="33" fillId="0" borderId="138" xfId="0" applyFont="1" applyFill="1" applyBorder="1" applyAlignment="1">
      <alignment horizontal="center" vertical="center"/>
    </xf>
    <xf numFmtId="0" fontId="11" fillId="0" borderId="0" xfId="0" applyFont="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9" fillId="0" borderId="0" xfId="0" applyFont="1" applyBorder="1" applyAlignment="1">
      <alignment horizontal="center"/>
    </xf>
    <xf numFmtId="0" fontId="21" fillId="19" borderId="14" xfId="0" applyFont="1" applyFill="1" applyBorder="1" applyAlignment="1">
      <alignment horizontal="center" vertical="center" wrapText="1"/>
    </xf>
    <xf numFmtId="0" fontId="21" fillId="19" borderId="15"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1" fillId="19" borderId="22" xfId="0" applyFont="1" applyFill="1" applyBorder="1" applyAlignment="1">
      <alignment horizontal="center" vertical="center" wrapText="1"/>
    </xf>
    <xf numFmtId="0" fontId="21" fillId="19" borderId="0" xfId="0" applyFont="1" applyFill="1" applyBorder="1" applyAlignment="1">
      <alignment horizontal="center" vertical="center" wrapText="1"/>
    </xf>
    <xf numFmtId="0" fontId="21" fillId="19" borderId="23" xfId="0" applyFont="1" applyFill="1" applyBorder="1" applyAlignment="1">
      <alignment horizontal="center" vertical="center" wrapText="1"/>
    </xf>
    <xf numFmtId="0" fontId="23" fillId="0" borderId="17" xfId="0" applyFont="1" applyBorder="1" applyAlignment="1">
      <alignment horizontal="distributed" indent="1"/>
    </xf>
    <xf numFmtId="0" fontId="23" fillId="0" borderId="18" xfId="0" applyFont="1" applyBorder="1" applyAlignment="1">
      <alignment horizontal="distributed" indent="1"/>
    </xf>
    <xf numFmtId="38" fontId="23" fillId="0" borderId="19" xfId="3" applyFont="1" applyBorder="1" applyAlignment="1">
      <alignment horizontal="right"/>
    </xf>
    <xf numFmtId="38" fontId="23" fillId="0" borderId="20" xfId="3" applyFont="1" applyBorder="1" applyAlignment="1">
      <alignment horizontal="right"/>
    </xf>
    <xf numFmtId="38" fontId="23" fillId="0" borderId="21" xfId="3" applyFont="1" applyBorder="1" applyAlignment="1">
      <alignment horizontal="right"/>
    </xf>
    <xf numFmtId="0" fontId="21" fillId="8" borderId="2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23"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4"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13" xfId="0" applyFont="1" applyFill="1" applyBorder="1" applyAlignment="1">
      <alignment horizontal="center" vertical="center"/>
    </xf>
    <xf numFmtId="0" fontId="29" fillId="0" borderId="0" xfId="0" applyFont="1" applyAlignment="1">
      <alignment horizontal="center" vertical="center"/>
    </xf>
    <xf numFmtId="0" fontId="23" fillId="0" borderId="24" xfId="0" applyFont="1" applyBorder="1" applyAlignment="1">
      <alignment horizontal="distributed" indent="1"/>
    </xf>
    <xf numFmtId="0" fontId="23" fillId="0" borderId="25" xfId="0" applyFont="1" applyBorder="1" applyAlignment="1">
      <alignment horizontal="distributed" indent="1"/>
    </xf>
    <xf numFmtId="38" fontId="23" fillId="0" borderId="26" xfId="3" applyFont="1" applyBorder="1" applyAlignment="1">
      <alignment horizontal="right"/>
    </xf>
    <xf numFmtId="38" fontId="23" fillId="0" borderId="27" xfId="3" applyFont="1" applyBorder="1" applyAlignment="1">
      <alignment horizontal="right"/>
    </xf>
    <xf numFmtId="38" fontId="23" fillId="0" borderId="28" xfId="3" applyFont="1" applyBorder="1" applyAlignment="1">
      <alignment horizontal="right"/>
    </xf>
    <xf numFmtId="38" fontId="21" fillId="8" borderId="22" xfId="1" applyFont="1" applyFill="1" applyBorder="1" applyAlignment="1">
      <alignment horizontal="center" vertical="center"/>
    </xf>
    <xf numFmtId="38" fontId="21" fillId="8" borderId="0" xfId="1" applyFont="1" applyFill="1" applyBorder="1" applyAlignment="1">
      <alignment horizontal="center" vertical="center"/>
    </xf>
    <xf numFmtId="38" fontId="21" fillId="8" borderId="23" xfId="1" applyFont="1" applyFill="1" applyBorder="1" applyAlignment="1">
      <alignment horizontal="center" vertical="center"/>
    </xf>
    <xf numFmtId="0" fontId="21" fillId="9" borderId="14" xfId="0" applyFont="1" applyFill="1" applyBorder="1" applyAlignment="1">
      <alignment horizontal="center" vertical="center"/>
    </xf>
    <xf numFmtId="0" fontId="21" fillId="9" borderId="16" xfId="0" applyFont="1" applyFill="1" applyBorder="1" applyAlignment="1">
      <alignment horizontal="center" vertical="center"/>
    </xf>
    <xf numFmtId="0" fontId="19" fillId="0" borderId="24" xfId="0" applyFont="1" applyBorder="1" applyAlignment="1">
      <alignment horizontal="distributed" indent="1"/>
    </xf>
    <xf numFmtId="0" fontId="19" fillId="0" borderId="25" xfId="0" applyFont="1" applyBorder="1" applyAlignment="1">
      <alignment horizontal="distributed" indent="1"/>
    </xf>
    <xf numFmtId="38" fontId="19" fillId="0" borderId="26" xfId="3" applyFont="1" applyBorder="1" applyAlignment="1">
      <alignment horizontal="right"/>
    </xf>
    <xf numFmtId="38" fontId="19" fillId="0" borderId="27" xfId="3" applyFont="1" applyBorder="1" applyAlignment="1">
      <alignment horizontal="right"/>
    </xf>
    <xf numFmtId="38" fontId="19" fillId="0" borderId="28" xfId="3" applyFont="1" applyBorder="1" applyAlignment="1">
      <alignment horizontal="right"/>
    </xf>
    <xf numFmtId="0" fontId="21" fillId="19" borderId="22" xfId="0" applyFont="1" applyFill="1" applyBorder="1" applyAlignment="1">
      <alignment horizontal="center" vertical="center"/>
    </xf>
    <xf numFmtId="0" fontId="21" fillId="19" borderId="0" xfId="0" applyFont="1" applyFill="1" applyBorder="1" applyAlignment="1">
      <alignment horizontal="center" vertical="center"/>
    </xf>
    <xf numFmtId="0" fontId="21" fillId="19" borderId="23" xfId="0" applyFont="1" applyFill="1" applyBorder="1" applyAlignment="1">
      <alignment horizontal="center" vertical="center"/>
    </xf>
    <xf numFmtId="38" fontId="21" fillId="10" borderId="14" xfId="1" applyFont="1" applyFill="1" applyBorder="1" applyAlignment="1">
      <alignment horizontal="center" vertical="center"/>
    </xf>
    <xf numFmtId="38" fontId="21" fillId="10" borderId="15" xfId="1" applyFont="1" applyFill="1" applyBorder="1" applyAlignment="1">
      <alignment horizontal="center" vertical="center"/>
    </xf>
    <xf numFmtId="38" fontId="21" fillId="10" borderId="16" xfId="1" applyFont="1" applyFill="1" applyBorder="1" applyAlignment="1">
      <alignment horizontal="center" vertical="center"/>
    </xf>
    <xf numFmtId="0" fontId="21" fillId="9" borderId="22" xfId="0" applyFont="1" applyFill="1" applyBorder="1" applyAlignment="1">
      <alignment horizontal="center" vertical="center"/>
    </xf>
    <xf numFmtId="0" fontId="21" fillId="9" borderId="23" xfId="0" applyFont="1" applyFill="1" applyBorder="1" applyAlignment="1">
      <alignment horizontal="center" vertical="center"/>
    </xf>
    <xf numFmtId="0" fontId="21" fillId="20" borderId="14" xfId="0" applyFont="1" applyFill="1" applyBorder="1" applyAlignment="1">
      <alignment horizontal="center" vertical="center"/>
    </xf>
    <xf numFmtId="0" fontId="21" fillId="20" borderId="16" xfId="0" applyFont="1" applyFill="1" applyBorder="1" applyAlignment="1">
      <alignment horizontal="center" vertical="center"/>
    </xf>
    <xf numFmtId="0" fontId="21" fillId="11" borderId="14" xfId="0" applyFont="1" applyFill="1" applyBorder="1" applyAlignment="1">
      <alignment horizontal="center" vertical="center"/>
    </xf>
    <xf numFmtId="0" fontId="21" fillId="11" borderId="15" xfId="0" applyFont="1" applyFill="1" applyBorder="1" applyAlignment="1">
      <alignment horizontal="center" vertical="center"/>
    </xf>
    <xf numFmtId="0" fontId="21" fillId="11" borderId="16" xfId="0" applyFont="1" applyFill="1" applyBorder="1" applyAlignment="1">
      <alignment horizontal="center" vertical="center"/>
    </xf>
    <xf numFmtId="38" fontId="21" fillId="19" borderId="22" xfId="1" applyFont="1" applyFill="1" applyBorder="1" applyAlignment="1">
      <alignment horizontal="center" vertical="center"/>
    </xf>
    <xf numFmtId="38" fontId="21" fillId="19" borderId="0" xfId="1" applyFont="1" applyFill="1" applyBorder="1" applyAlignment="1">
      <alignment horizontal="center" vertical="center"/>
    </xf>
    <xf numFmtId="38" fontId="21" fillId="19" borderId="23" xfId="1" applyFont="1" applyFill="1" applyBorder="1" applyAlignment="1">
      <alignment horizontal="center" vertical="center"/>
    </xf>
    <xf numFmtId="38" fontId="21" fillId="9" borderId="22" xfId="0" applyNumberFormat="1" applyFont="1" applyFill="1" applyBorder="1" applyAlignment="1">
      <alignment horizontal="center" vertical="center"/>
    </xf>
    <xf numFmtId="38" fontId="21" fillId="9" borderId="23" xfId="0" applyNumberFormat="1" applyFont="1" applyFill="1" applyBorder="1" applyAlignment="1">
      <alignment horizontal="center" vertical="center"/>
    </xf>
    <xf numFmtId="38" fontId="21" fillId="20" borderId="29" xfId="1" applyFont="1" applyFill="1" applyBorder="1" applyAlignment="1">
      <alignment horizontal="center" vertical="center"/>
    </xf>
    <xf numFmtId="38" fontId="21" fillId="20" borderId="30" xfId="1" applyFont="1" applyFill="1" applyBorder="1" applyAlignment="1">
      <alignment horizontal="center" vertical="center"/>
    </xf>
    <xf numFmtId="0" fontId="21" fillId="11" borderId="29" xfId="0" applyFont="1" applyFill="1" applyBorder="1" applyAlignment="1">
      <alignment horizontal="center" vertical="center"/>
    </xf>
    <xf numFmtId="0" fontId="21" fillId="11" borderId="33" xfId="0" applyFont="1" applyFill="1" applyBorder="1" applyAlignment="1">
      <alignment horizontal="center" vertical="center"/>
    </xf>
    <xf numFmtId="0" fontId="21" fillId="11" borderId="30" xfId="0" applyFont="1" applyFill="1" applyBorder="1" applyAlignment="1">
      <alignment horizontal="center" vertical="center"/>
    </xf>
    <xf numFmtId="0" fontId="21" fillId="9" borderId="29" xfId="0" applyFont="1" applyFill="1" applyBorder="1" applyAlignment="1">
      <alignment horizontal="center" vertical="center"/>
    </xf>
    <xf numFmtId="0" fontId="21" fillId="9" borderId="30" xfId="0" applyFont="1" applyFill="1" applyBorder="1" applyAlignment="1">
      <alignment horizontal="center" vertical="center"/>
    </xf>
    <xf numFmtId="0" fontId="21" fillId="10" borderId="22"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23" xfId="0" applyFont="1" applyFill="1" applyBorder="1" applyAlignment="1">
      <alignment horizontal="center" vertical="center"/>
    </xf>
    <xf numFmtId="38" fontId="21" fillId="10" borderId="22" xfId="1" applyFont="1" applyFill="1" applyBorder="1" applyAlignment="1">
      <alignment horizontal="center" vertical="center"/>
    </xf>
    <xf numFmtId="38" fontId="21" fillId="10" borderId="0" xfId="1" applyFont="1" applyFill="1" applyBorder="1" applyAlignment="1">
      <alignment horizontal="center" vertical="center"/>
    </xf>
    <xf numFmtId="38" fontId="21" fillId="10" borderId="23" xfId="1" applyFont="1" applyFill="1" applyBorder="1" applyAlignment="1">
      <alignment horizontal="center" vertical="center"/>
    </xf>
    <xf numFmtId="0" fontId="19" fillId="13" borderId="24" xfId="0" applyFont="1" applyFill="1" applyBorder="1" applyAlignment="1">
      <alignment horizontal="distributed" indent="1"/>
    </xf>
    <xf numFmtId="0" fontId="19" fillId="13" borderId="25" xfId="0" applyFont="1" applyFill="1" applyBorder="1" applyAlignment="1">
      <alignment horizontal="distributed" indent="1"/>
    </xf>
    <xf numFmtId="0" fontId="21" fillId="12" borderId="22" xfId="0" applyFont="1" applyFill="1" applyBorder="1" applyAlignment="1">
      <alignment horizontal="center" vertical="center"/>
    </xf>
    <xf numFmtId="0" fontId="21" fillId="12" borderId="0" xfId="0" applyFont="1" applyFill="1" applyBorder="1" applyAlignment="1">
      <alignment horizontal="center" vertical="center"/>
    </xf>
    <xf numFmtId="0" fontId="21" fillId="12" borderId="23" xfId="0" applyFont="1" applyFill="1" applyBorder="1" applyAlignment="1">
      <alignment horizontal="center" vertical="center"/>
    </xf>
    <xf numFmtId="38" fontId="21" fillId="12" borderId="22" xfId="1" applyFont="1" applyFill="1" applyBorder="1" applyAlignment="1">
      <alignment horizontal="center" vertical="center"/>
    </xf>
    <xf numFmtId="38" fontId="21" fillId="12" borderId="0" xfId="1" applyFont="1" applyFill="1" applyBorder="1" applyAlignment="1">
      <alignment horizontal="center" vertical="center"/>
    </xf>
    <xf numFmtId="38" fontId="21" fillId="12" borderId="23" xfId="1" applyFont="1" applyFill="1" applyBorder="1" applyAlignment="1">
      <alignment horizontal="center" vertical="center"/>
    </xf>
    <xf numFmtId="0" fontId="21" fillId="15" borderId="32" xfId="0" applyFont="1" applyFill="1" applyBorder="1" applyAlignment="1">
      <alignment horizontal="center" vertical="center"/>
    </xf>
    <xf numFmtId="0" fontId="21" fillId="12" borderId="29" xfId="0" applyFont="1" applyFill="1" applyBorder="1" applyAlignment="1">
      <alignment horizontal="center" vertical="center"/>
    </xf>
    <xf numFmtId="0" fontId="21" fillId="12" borderId="33" xfId="0" applyFont="1" applyFill="1" applyBorder="1" applyAlignment="1">
      <alignment horizontal="center" vertical="center"/>
    </xf>
    <xf numFmtId="0" fontId="21" fillId="12" borderId="30" xfId="0" applyFont="1" applyFill="1" applyBorder="1" applyAlignment="1">
      <alignment horizontal="center" vertical="center"/>
    </xf>
    <xf numFmtId="38" fontId="21" fillId="15" borderId="34" xfId="0" applyNumberFormat="1" applyFont="1" applyFill="1" applyBorder="1" applyAlignment="1">
      <alignment horizontal="center" vertical="center"/>
    </xf>
    <xf numFmtId="0" fontId="21" fillId="15" borderId="34"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22" xfId="0" applyFont="1" applyFill="1" applyBorder="1" applyAlignment="1">
      <alignment horizontal="center" vertical="center"/>
    </xf>
    <xf numFmtId="0" fontId="11" fillId="5" borderId="29" xfId="0" applyFont="1" applyFill="1" applyBorder="1" applyAlignment="1">
      <alignment horizontal="center" vertical="center"/>
    </xf>
    <xf numFmtId="0" fontId="21" fillId="14" borderId="14" xfId="0" applyFont="1" applyFill="1" applyBorder="1" applyAlignment="1">
      <alignment horizontal="center" vertical="center"/>
    </xf>
    <xf numFmtId="0" fontId="21" fillId="14" borderId="16" xfId="0" applyFont="1" applyFill="1" applyBorder="1" applyAlignment="1">
      <alignment horizontal="center" vertical="center"/>
    </xf>
    <xf numFmtId="38" fontId="21" fillId="14" borderId="29" xfId="0" applyNumberFormat="1" applyFont="1" applyFill="1" applyBorder="1" applyAlignment="1">
      <alignment horizontal="center" vertical="center"/>
    </xf>
    <xf numFmtId="0" fontId="21" fillId="14" borderId="30" xfId="0" applyFont="1" applyFill="1" applyBorder="1" applyAlignment="1">
      <alignment horizontal="center" vertical="center"/>
    </xf>
    <xf numFmtId="38" fontId="19" fillId="0" borderId="24" xfId="3" applyFont="1" applyBorder="1" applyAlignment="1">
      <alignment horizontal="right"/>
    </xf>
    <xf numFmtId="38" fontId="19" fillId="0" borderId="31" xfId="3" applyFont="1" applyBorder="1" applyAlignment="1">
      <alignment horizontal="right"/>
    </xf>
    <xf numFmtId="38" fontId="28" fillId="0" borderId="15" xfId="0" applyNumberFormat="1" applyFont="1" applyBorder="1" applyAlignment="1">
      <alignment horizontal="center" vertical="center"/>
    </xf>
    <xf numFmtId="0" fontId="28" fillId="0" borderId="15" xfId="0" applyFont="1" applyBorder="1" applyAlignment="1">
      <alignment horizontal="center" vertical="center"/>
    </xf>
    <xf numFmtId="0" fontId="11" fillId="0" borderId="0" xfId="0" applyFont="1" applyFill="1" applyBorder="1" applyAlignment="1">
      <alignment horizontal="center" vertical="center"/>
    </xf>
    <xf numFmtId="38" fontId="27" fillId="0" borderId="15" xfId="3" applyFont="1" applyBorder="1" applyAlignment="1">
      <alignment horizontal="center" vertical="center"/>
    </xf>
    <xf numFmtId="38" fontId="21" fillId="11" borderId="1" xfId="0" applyNumberFormat="1" applyFont="1" applyFill="1" applyBorder="1" applyAlignment="1">
      <alignment horizontal="center" vertical="center"/>
    </xf>
    <xf numFmtId="0" fontId="21" fillId="11" borderId="1" xfId="0" applyFont="1" applyFill="1" applyBorder="1" applyAlignment="1">
      <alignment horizontal="center" vertical="center"/>
    </xf>
    <xf numFmtId="38" fontId="21" fillId="0" borderId="1" xfId="1" applyFont="1" applyBorder="1" applyAlignment="1">
      <alignment horizontal="center" vertical="center"/>
    </xf>
    <xf numFmtId="38" fontId="19" fillId="0" borderId="35" xfId="3" applyFont="1" applyBorder="1" applyAlignment="1">
      <alignment horizontal="right"/>
    </xf>
    <xf numFmtId="38" fontId="19" fillId="0" borderId="36" xfId="3" applyFont="1" applyBorder="1" applyAlignment="1">
      <alignment horizontal="right"/>
    </xf>
    <xf numFmtId="38" fontId="19" fillId="0" borderId="37" xfId="3" applyFont="1" applyBorder="1" applyAlignment="1">
      <alignment horizontal="right"/>
    </xf>
    <xf numFmtId="0" fontId="21" fillId="0" borderId="1" xfId="0" applyFont="1" applyBorder="1" applyAlignment="1">
      <alignment horizontal="center" vertical="center"/>
    </xf>
    <xf numFmtId="0" fontId="24" fillId="16" borderId="38" xfId="0" applyFont="1" applyFill="1" applyBorder="1" applyAlignment="1">
      <alignment horizontal="distributed" vertical="center" indent="1"/>
    </xf>
    <xf numFmtId="0" fontId="24" fillId="16" borderId="39" xfId="0" applyFont="1" applyFill="1" applyBorder="1" applyAlignment="1">
      <alignment horizontal="distributed" vertical="center" indent="1"/>
    </xf>
    <xf numFmtId="0" fontId="24" fillId="16" borderId="8" xfId="0" applyFont="1" applyFill="1" applyBorder="1" applyAlignment="1">
      <alignment horizontal="distributed" vertical="center" indent="1"/>
    </xf>
    <xf numFmtId="0" fontId="24" fillId="16" borderId="43" xfId="0" applyFont="1" applyFill="1" applyBorder="1" applyAlignment="1">
      <alignment horizontal="distributed" vertical="center" indent="1"/>
    </xf>
    <xf numFmtId="38" fontId="19" fillId="16" borderId="40" xfId="3" applyFont="1" applyFill="1" applyBorder="1" applyAlignment="1">
      <alignment horizontal="right" vertical="center"/>
    </xf>
    <xf numFmtId="38" fontId="19" fillId="16" borderId="9" xfId="3" applyFont="1" applyFill="1" applyBorder="1" applyAlignment="1">
      <alignment horizontal="right" vertical="center"/>
    </xf>
    <xf numFmtId="38" fontId="19" fillId="16" borderId="41" xfId="3" applyFont="1" applyFill="1" applyBorder="1" applyAlignment="1">
      <alignment horizontal="right" vertical="center"/>
    </xf>
    <xf numFmtId="38" fontId="19" fillId="16" borderId="44" xfId="3" applyFont="1" applyFill="1" applyBorder="1" applyAlignment="1">
      <alignment horizontal="right" vertical="center"/>
    </xf>
    <xf numFmtId="0" fontId="26" fillId="2" borderId="1" xfId="0" applyFont="1" applyFill="1" applyBorder="1" applyAlignment="1">
      <alignment horizontal="center" vertical="center"/>
    </xf>
    <xf numFmtId="0" fontId="26" fillId="7" borderId="1" xfId="0" applyFont="1" applyFill="1" applyBorder="1" applyAlignment="1">
      <alignment horizontal="center" vertical="center"/>
    </xf>
    <xf numFmtId="38" fontId="21" fillId="0" borderId="1" xfId="0" applyNumberFormat="1" applyFont="1" applyBorder="1" applyAlignment="1">
      <alignment horizontal="right" vertical="center"/>
    </xf>
    <xf numFmtId="0" fontId="26" fillId="3" borderId="1" xfId="0" applyFont="1" applyFill="1" applyBorder="1" applyAlignment="1">
      <alignment horizontal="center" vertical="center"/>
    </xf>
    <xf numFmtId="0" fontId="21" fillId="0" borderId="33" xfId="0" applyFont="1" applyBorder="1" applyAlignment="1">
      <alignment horizontal="center" vertical="center"/>
    </xf>
    <xf numFmtId="0" fontId="19" fillId="7" borderId="42" xfId="0" applyFont="1" applyFill="1" applyBorder="1" applyAlignment="1">
      <alignment horizontal="center"/>
    </xf>
    <xf numFmtId="0" fontId="19" fillId="7" borderId="75" xfId="0" applyFont="1" applyFill="1" applyBorder="1" applyAlignment="1">
      <alignment horizontal="center"/>
    </xf>
    <xf numFmtId="0" fontId="19" fillId="7" borderId="41" xfId="0" applyFont="1" applyFill="1" applyBorder="1" applyAlignment="1">
      <alignment horizontal="center"/>
    </xf>
    <xf numFmtId="0" fontId="19" fillId="7" borderId="44" xfId="0" applyFont="1" applyFill="1" applyBorder="1" applyAlignment="1">
      <alignment horizontal="center"/>
    </xf>
    <xf numFmtId="0" fontId="13" fillId="0" borderId="136" xfId="0" applyFont="1" applyFill="1" applyBorder="1" applyAlignment="1">
      <alignment horizontal="center"/>
    </xf>
    <xf numFmtId="0" fontId="13" fillId="0" borderId="137" xfId="0" applyFont="1" applyFill="1" applyBorder="1" applyAlignment="1">
      <alignment horizontal="center"/>
    </xf>
    <xf numFmtId="38" fontId="21" fillId="0" borderId="1" xfId="1" applyFont="1" applyBorder="1" applyAlignment="1">
      <alignment horizontal="right" vertical="center"/>
    </xf>
    <xf numFmtId="0" fontId="21" fillId="0" borderId="1" xfId="0" applyFont="1" applyBorder="1" applyAlignment="1">
      <alignment horizontal="right" vertical="center"/>
    </xf>
    <xf numFmtId="0" fontId="18" fillId="4" borderId="1" xfId="0" applyFont="1" applyFill="1" applyBorder="1" applyAlignment="1">
      <alignment horizontal="center" vertical="center"/>
    </xf>
    <xf numFmtId="9" fontId="21" fillId="0" borderId="1" xfId="0" applyNumberFormat="1" applyFont="1" applyBorder="1" applyAlignment="1">
      <alignment horizontal="right" vertical="center"/>
    </xf>
    <xf numFmtId="0" fontId="26" fillId="5" borderId="1" xfId="0" applyFont="1" applyFill="1" applyBorder="1" applyAlignment="1">
      <alignment horizontal="center" vertical="center"/>
    </xf>
    <xf numFmtId="0" fontId="19" fillId="0" borderId="26" xfId="0" applyFont="1" applyBorder="1" applyAlignment="1">
      <alignment horizontal="distributed" indent="1"/>
    </xf>
    <xf numFmtId="0" fontId="19" fillId="0" borderId="50" xfId="0" applyFont="1" applyBorder="1" applyAlignment="1">
      <alignment horizontal="distributed" indent="1"/>
    </xf>
    <xf numFmtId="38" fontId="19" fillId="0" borderId="51" xfId="3" applyFont="1" applyBorder="1" applyAlignment="1">
      <alignment horizontal="right"/>
    </xf>
    <xf numFmtId="38" fontId="21" fillId="0" borderId="1" xfId="0" applyNumberFormat="1" applyFont="1" applyBorder="1" applyAlignment="1">
      <alignment horizontal="center" vertical="center"/>
    </xf>
    <xf numFmtId="0" fontId="26" fillId="6" borderId="1" xfId="0" applyFont="1" applyFill="1" applyBorder="1" applyAlignment="1">
      <alignment horizontal="center" vertical="center"/>
    </xf>
    <xf numFmtId="0" fontId="23" fillId="0" borderId="45" xfId="0" applyFont="1" applyBorder="1" applyAlignment="1">
      <alignment horizontal="distributed" indent="1"/>
    </xf>
    <xf numFmtId="0" fontId="23" fillId="0" borderId="46" xfId="0" applyFont="1" applyBorder="1" applyAlignment="1">
      <alignment horizontal="distributed" indent="1"/>
    </xf>
    <xf numFmtId="38" fontId="23" fillId="0" borderId="47" xfId="3" applyFont="1" applyBorder="1" applyAlignment="1">
      <alignment horizontal="right"/>
    </xf>
    <xf numFmtId="38" fontId="23" fillId="0" borderId="48" xfId="3" applyFont="1" applyBorder="1" applyAlignment="1">
      <alignment horizontal="right"/>
    </xf>
    <xf numFmtId="38" fontId="23" fillId="0" borderId="49" xfId="3" applyFont="1" applyBorder="1" applyAlignment="1">
      <alignment horizontal="right"/>
    </xf>
    <xf numFmtId="0" fontId="26" fillId="4" borderId="1" xfId="0" applyFont="1" applyFill="1" applyBorder="1" applyAlignment="1">
      <alignment horizontal="center" vertical="center"/>
    </xf>
    <xf numFmtId="38" fontId="19" fillId="0" borderId="52" xfId="3" applyFont="1" applyBorder="1" applyAlignment="1">
      <alignment horizontal="right"/>
    </xf>
    <xf numFmtId="9" fontId="21" fillId="0" borderId="1" xfId="0" applyNumberFormat="1" applyFont="1" applyBorder="1" applyAlignment="1">
      <alignment horizontal="center" vertical="center"/>
    </xf>
    <xf numFmtId="0" fontId="21" fillId="0" borderId="0" xfId="0" applyFont="1" applyBorder="1" applyAlignment="1">
      <alignment horizontal="center" vertical="center"/>
    </xf>
    <xf numFmtId="0" fontId="23" fillId="17" borderId="24" xfId="0" applyFont="1" applyFill="1" applyBorder="1" applyAlignment="1">
      <alignment horizontal="distributed" indent="1"/>
    </xf>
    <xf numFmtId="0" fontId="23" fillId="17" borderId="25" xfId="0" applyFont="1" applyFill="1" applyBorder="1" applyAlignment="1">
      <alignment horizontal="distributed" indent="1"/>
    </xf>
    <xf numFmtId="38" fontId="23" fillId="0" borderId="24" xfId="3" applyFont="1" applyBorder="1" applyAlignment="1">
      <alignment horizontal="right"/>
    </xf>
    <xf numFmtId="38" fontId="23" fillId="0" borderId="31" xfId="3" applyFont="1" applyBorder="1" applyAlignment="1">
      <alignment horizontal="right"/>
    </xf>
    <xf numFmtId="38" fontId="23" fillId="0" borderId="52" xfId="3" applyFont="1" applyBorder="1" applyAlignment="1">
      <alignment horizontal="right"/>
    </xf>
    <xf numFmtId="0" fontId="11" fillId="18" borderId="53" xfId="0" applyFont="1" applyFill="1" applyBorder="1" applyAlignment="1">
      <alignment horizontal="center" vertical="center"/>
    </xf>
    <xf numFmtId="0" fontId="11" fillId="18" borderId="58" xfId="0" applyFont="1" applyFill="1" applyBorder="1" applyAlignment="1">
      <alignment horizontal="center" vertical="center"/>
    </xf>
    <xf numFmtId="0" fontId="11" fillId="18" borderId="54" xfId="0" applyFont="1" applyFill="1" applyBorder="1" applyAlignment="1">
      <alignment horizontal="center" vertical="center"/>
    </xf>
    <xf numFmtId="0" fontId="11" fillId="18" borderId="59" xfId="0" applyFont="1" applyFill="1" applyBorder="1" applyAlignment="1">
      <alignment horizontal="center" vertical="center"/>
    </xf>
    <xf numFmtId="0" fontId="23" fillId="17" borderId="24" xfId="0" applyFont="1" applyFill="1" applyBorder="1" applyAlignment="1">
      <alignment horizontal="center"/>
    </xf>
    <xf numFmtId="0" fontId="23" fillId="17" borderId="25" xfId="0" applyFont="1" applyFill="1" applyBorder="1" applyAlignment="1">
      <alignment horizontal="center"/>
    </xf>
    <xf numFmtId="176" fontId="21" fillId="0" borderId="64" xfId="0" applyNumberFormat="1" applyFont="1" applyBorder="1" applyAlignment="1">
      <alignment horizontal="right" vertical="center" shrinkToFit="1"/>
    </xf>
    <xf numFmtId="176" fontId="21" fillId="0" borderId="64" xfId="0" applyNumberFormat="1" applyFont="1" applyBorder="1" applyAlignment="1">
      <alignment horizontal="right" vertical="center"/>
    </xf>
    <xf numFmtId="176" fontId="21" fillId="0" borderId="66" xfId="0" applyNumberFormat="1" applyFont="1" applyBorder="1" applyAlignment="1">
      <alignment horizontal="right" vertical="center"/>
    </xf>
    <xf numFmtId="0" fontId="11" fillId="18" borderId="55" xfId="0" applyFont="1" applyFill="1" applyBorder="1" applyAlignment="1">
      <alignment horizontal="center" vertical="center"/>
    </xf>
    <xf numFmtId="0" fontId="11" fillId="18" borderId="60" xfId="0" applyFont="1" applyFill="1" applyBorder="1" applyAlignment="1">
      <alignment horizontal="center" vertical="center"/>
    </xf>
    <xf numFmtId="0" fontId="11" fillId="18" borderId="56" xfId="0" applyFont="1" applyFill="1" applyBorder="1" applyAlignment="1">
      <alignment horizontal="center" vertical="center" wrapText="1"/>
    </xf>
    <xf numFmtId="0" fontId="11" fillId="18" borderId="54" xfId="0" applyFont="1" applyFill="1" applyBorder="1" applyAlignment="1">
      <alignment horizontal="center" vertical="center" wrapText="1"/>
    </xf>
    <xf numFmtId="0" fontId="11" fillId="18" borderId="61" xfId="0" applyFont="1" applyFill="1" applyBorder="1" applyAlignment="1">
      <alignment horizontal="center" vertical="center" wrapText="1"/>
    </xf>
    <xf numFmtId="0" fontId="11" fillId="18" borderId="59" xfId="0" applyFont="1" applyFill="1" applyBorder="1" applyAlignment="1">
      <alignment horizontal="center" vertical="center" wrapText="1"/>
    </xf>
    <xf numFmtId="57" fontId="21" fillId="0" borderId="56" xfId="0" applyNumberFormat="1" applyFont="1" applyBorder="1" applyAlignment="1">
      <alignment horizontal="center" vertical="center"/>
    </xf>
    <xf numFmtId="57" fontId="21" fillId="0" borderId="54" xfId="0" applyNumberFormat="1" applyFont="1" applyBorder="1" applyAlignment="1">
      <alignment horizontal="center" vertical="center"/>
    </xf>
    <xf numFmtId="176" fontId="11" fillId="18" borderId="54" xfId="0" applyNumberFormat="1" applyFont="1" applyFill="1" applyBorder="1" applyAlignment="1">
      <alignment horizontal="center" vertical="center"/>
    </xf>
    <xf numFmtId="176" fontId="11" fillId="18" borderId="59" xfId="0" applyNumberFormat="1" applyFont="1" applyFill="1" applyBorder="1" applyAlignment="1">
      <alignment horizontal="center" vertical="center"/>
    </xf>
    <xf numFmtId="176" fontId="11" fillId="18" borderId="54" xfId="0" applyNumberFormat="1" applyFont="1" applyFill="1" applyBorder="1" applyAlignment="1">
      <alignment horizontal="center" vertical="center" wrapText="1"/>
    </xf>
    <xf numFmtId="176" fontId="11" fillId="18" borderId="59" xfId="0" applyNumberFormat="1" applyFont="1" applyFill="1" applyBorder="1" applyAlignment="1">
      <alignment horizontal="center" vertical="center" wrapText="1"/>
    </xf>
    <xf numFmtId="176" fontId="11" fillId="18" borderId="57" xfId="0" applyNumberFormat="1" applyFont="1" applyFill="1" applyBorder="1" applyAlignment="1">
      <alignment horizontal="center" vertical="center"/>
    </xf>
    <xf numFmtId="176" fontId="11" fillId="18" borderId="62" xfId="0" applyNumberFormat="1" applyFont="1" applyFill="1" applyBorder="1" applyAlignment="1">
      <alignment horizontal="center" vertical="center"/>
    </xf>
    <xf numFmtId="176" fontId="21" fillId="0" borderId="54" xfId="0" applyNumberFormat="1" applyFont="1" applyBorder="1" applyAlignment="1">
      <alignment horizontal="right" vertical="center" shrinkToFit="1"/>
    </xf>
    <xf numFmtId="176" fontId="21" fillId="0" borderId="54" xfId="0" applyNumberFormat="1" applyFont="1" applyBorder="1" applyAlignment="1">
      <alignment horizontal="right" vertical="center"/>
    </xf>
    <xf numFmtId="176" fontId="21" fillId="0" borderId="57" xfId="0" applyNumberFormat="1" applyFont="1" applyBorder="1" applyAlignment="1">
      <alignment horizontal="right" vertical="center"/>
    </xf>
    <xf numFmtId="0" fontId="21" fillId="0" borderId="54" xfId="0" applyFont="1" applyBorder="1" applyAlignment="1">
      <alignment horizontal="center" vertical="center" shrinkToFit="1"/>
    </xf>
    <xf numFmtId="0" fontId="19" fillId="0" borderId="24" xfId="0" applyFont="1" applyBorder="1" applyAlignment="1">
      <alignment horizontal="center"/>
    </xf>
    <xf numFmtId="0" fontId="19" fillId="0" borderId="25" xfId="0" applyFont="1" applyBorder="1" applyAlignment="1">
      <alignment horizontal="center"/>
    </xf>
    <xf numFmtId="0" fontId="21" fillId="0" borderId="64" xfId="0" applyFont="1" applyBorder="1" applyAlignment="1">
      <alignment horizontal="center" vertical="center" shrinkToFit="1"/>
    </xf>
    <xf numFmtId="57" fontId="21" fillId="0" borderId="65" xfId="0" applyNumberFormat="1" applyFont="1" applyBorder="1" applyAlignment="1">
      <alignment horizontal="center" vertical="center"/>
    </xf>
    <xf numFmtId="57" fontId="21" fillId="0" borderId="64" xfId="0" applyNumberFormat="1" applyFont="1" applyBorder="1" applyAlignment="1">
      <alignment horizontal="center" vertical="center"/>
    </xf>
    <xf numFmtId="0" fontId="19" fillId="17" borderId="26" xfId="0" applyFont="1" applyFill="1" applyBorder="1" applyAlignment="1">
      <alignment horizontal="distributed" indent="1"/>
    </xf>
    <xf numFmtId="0" fontId="19" fillId="17" borderId="50" xfId="0" applyFont="1" applyFill="1" applyBorder="1" applyAlignment="1">
      <alignment horizontal="distributed" indent="1"/>
    </xf>
    <xf numFmtId="0" fontId="19" fillId="0" borderId="24" xfId="0" applyFont="1" applyBorder="1" applyAlignment="1">
      <alignment horizontal="right"/>
    </xf>
    <xf numFmtId="0" fontId="19" fillId="0" borderId="31" xfId="0" applyFont="1" applyBorder="1" applyAlignment="1">
      <alignment horizontal="right"/>
    </xf>
    <xf numFmtId="0" fontId="24" fillId="16" borderId="71" xfId="0" applyFont="1" applyFill="1" applyBorder="1" applyAlignment="1">
      <alignment horizontal="distributed" vertical="center" indent="1"/>
    </xf>
    <xf numFmtId="0" fontId="24" fillId="16" borderId="72" xfId="0" applyFont="1" applyFill="1" applyBorder="1" applyAlignment="1">
      <alignment horizontal="distributed" vertical="center" indent="1"/>
    </xf>
    <xf numFmtId="38" fontId="19" fillId="16" borderId="73" xfId="3" applyFont="1" applyFill="1" applyBorder="1" applyAlignment="1">
      <alignment horizontal="right" vertical="center"/>
    </xf>
    <xf numFmtId="0" fontId="19" fillId="0" borderId="67" xfId="0" applyFont="1" applyBorder="1" applyAlignment="1">
      <alignment horizontal="distributed" indent="1"/>
    </xf>
    <xf numFmtId="0" fontId="19" fillId="0" borderId="68" xfId="0" applyFont="1" applyBorder="1" applyAlignment="1">
      <alignment horizontal="distributed" indent="1"/>
    </xf>
    <xf numFmtId="38" fontId="19" fillId="0" borderId="69" xfId="3" applyFont="1" applyBorder="1" applyAlignment="1">
      <alignment horizontal="right"/>
    </xf>
    <xf numFmtId="38" fontId="19" fillId="0" borderId="70" xfId="3" applyFont="1" applyBorder="1" applyAlignment="1">
      <alignment horizontal="right"/>
    </xf>
    <xf numFmtId="38" fontId="19" fillId="17" borderId="42" xfId="3" applyFont="1" applyFill="1" applyBorder="1" applyAlignment="1">
      <alignment horizontal="center" vertical="center"/>
    </xf>
    <xf numFmtId="38" fontId="19" fillId="17" borderId="74" xfId="3" applyFont="1" applyFill="1" applyBorder="1" applyAlignment="1">
      <alignment horizontal="center" vertical="center"/>
    </xf>
    <xf numFmtId="0" fontId="13" fillId="0" borderId="139" xfId="0" applyFont="1" applyFill="1" applyBorder="1" applyAlignment="1">
      <alignment horizontal="center"/>
    </xf>
    <xf numFmtId="0" fontId="21" fillId="0" borderId="59" xfId="0" applyFont="1" applyBorder="1" applyAlignment="1">
      <alignment horizontal="center" vertical="center" shrinkToFit="1"/>
    </xf>
    <xf numFmtId="57" fontId="21" fillId="0" borderId="61" xfId="0" applyNumberFormat="1" applyFont="1" applyBorder="1" applyAlignment="1">
      <alignment horizontal="center" vertical="center"/>
    </xf>
    <xf numFmtId="57" fontId="21" fillId="0" borderId="59" xfId="0" applyNumberFormat="1" applyFont="1" applyBorder="1" applyAlignment="1">
      <alignment horizontal="center" vertical="center"/>
    </xf>
    <xf numFmtId="176" fontId="21" fillId="0" borderId="59" xfId="0" applyNumberFormat="1" applyFont="1" applyBorder="1" applyAlignment="1">
      <alignment horizontal="right" vertical="center" shrinkToFit="1"/>
    </xf>
    <xf numFmtId="176" fontId="21" fillId="0" borderId="59" xfId="0" applyNumberFormat="1" applyFont="1" applyBorder="1" applyAlignment="1">
      <alignment horizontal="right" vertical="center"/>
    </xf>
    <xf numFmtId="176" fontId="21" fillId="0" borderId="62" xfId="0" applyNumberFormat="1" applyFont="1" applyBorder="1" applyAlignment="1">
      <alignment horizontal="right" vertical="center"/>
    </xf>
    <xf numFmtId="0" fontId="21" fillId="0" borderId="77" xfId="0" applyFont="1" applyBorder="1" applyAlignment="1">
      <alignment horizontal="center" vertical="center" shrinkToFit="1"/>
    </xf>
    <xf numFmtId="57" fontId="21" fillId="0" borderId="78" xfId="0" applyNumberFormat="1" applyFont="1" applyBorder="1" applyAlignment="1">
      <alignment horizontal="center" vertical="center"/>
    </xf>
    <xf numFmtId="57" fontId="21" fillId="0" borderId="77" xfId="0" applyNumberFormat="1" applyFont="1" applyBorder="1" applyAlignment="1">
      <alignment horizontal="center" vertical="center"/>
    </xf>
    <xf numFmtId="176" fontId="21" fillId="0" borderId="77" xfId="0" applyNumberFormat="1" applyFont="1" applyBorder="1" applyAlignment="1">
      <alignment horizontal="right" vertical="center" shrinkToFit="1"/>
    </xf>
    <xf numFmtId="176" fontId="21" fillId="0" borderId="77" xfId="0" applyNumberFormat="1" applyFont="1" applyBorder="1" applyAlignment="1">
      <alignment horizontal="right" vertical="center"/>
    </xf>
    <xf numFmtId="176" fontId="21" fillId="0" borderId="79" xfId="0" applyNumberFormat="1" applyFont="1" applyBorder="1" applyAlignment="1">
      <alignment horizontal="right" vertical="center"/>
    </xf>
    <xf numFmtId="0" fontId="13" fillId="0" borderId="138" xfId="0" applyFont="1" applyFill="1" applyBorder="1" applyAlignment="1">
      <alignment horizontal="center"/>
    </xf>
    <xf numFmtId="9" fontId="7" fillId="14" borderId="94" xfId="2" applyFont="1" applyFill="1" applyBorder="1" applyAlignment="1">
      <alignment horizontal="center" vertical="center"/>
    </xf>
    <xf numFmtId="9" fontId="7" fillId="14" borderId="93" xfId="2" applyFont="1" applyFill="1" applyBorder="1" applyAlignment="1">
      <alignment horizontal="center" vertical="center"/>
    </xf>
    <xf numFmtId="38" fontId="19" fillId="19" borderId="130" xfId="3" applyFont="1" applyFill="1" applyBorder="1" applyAlignment="1">
      <alignment horizontal="center" vertical="center"/>
    </xf>
    <xf numFmtId="38" fontId="19" fillId="19" borderId="132" xfId="3" applyFont="1" applyFill="1" applyBorder="1" applyAlignment="1">
      <alignment horizontal="center" vertical="center"/>
    </xf>
    <xf numFmtId="38" fontId="19" fillId="19" borderId="42" xfId="3" applyFont="1" applyFill="1" applyBorder="1" applyAlignment="1">
      <alignment horizontal="center" vertical="center"/>
    </xf>
    <xf numFmtId="38" fontId="19" fillId="19" borderId="75" xfId="3" applyFont="1" applyFill="1" applyBorder="1" applyAlignment="1">
      <alignment horizontal="center" vertical="center"/>
    </xf>
    <xf numFmtId="38" fontId="19" fillId="19" borderId="41" xfId="3" applyFont="1" applyFill="1" applyBorder="1" applyAlignment="1">
      <alignment horizontal="center" vertical="center"/>
    </xf>
    <xf numFmtId="38" fontId="19" fillId="19" borderId="73" xfId="3" applyFont="1" applyFill="1" applyBorder="1" applyAlignment="1">
      <alignment horizontal="center" vertical="center"/>
    </xf>
    <xf numFmtId="0" fontId="5" fillId="7" borderId="6"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75" xfId="0" applyFont="1" applyFill="1" applyBorder="1" applyAlignment="1">
      <alignment horizontal="center" vertical="center"/>
    </xf>
    <xf numFmtId="38" fontId="19" fillId="8" borderId="83" xfId="3" applyFont="1" applyFill="1" applyBorder="1" applyAlignment="1">
      <alignment horizontal="right"/>
    </xf>
    <xf numFmtId="38" fontId="19" fillId="8" borderId="82" xfId="3" applyFont="1" applyFill="1" applyBorder="1" applyAlignment="1">
      <alignment horizontal="right"/>
    </xf>
    <xf numFmtId="38" fontId="19" fillId="0" borderId="104" xfId="3" applyFont="1" applyBorder="1" applyAlignment="1">
      <alignment horizontal="right"/>
    </xf>
    <xf numFmtId="38" fontId="19" fillId="0" borderId="103" xfId="3" applyFont="1" applyBorder="1" applyAlignment="1">
      <alignment horizontal="right"/>
    </xf>
    <xf numFmtId="0" fontId="19" fillId="0" borderId="31" xfId="0" applyFont="1" applyBorder="1" applyAlignment="1">
      <alignment horizontal="distributed" indent="1"/>
    </xf>
    <xf numFmtId="0" fontId="19" fillId="0" borderId="17" xfId="0" applyFont="1" applyBorder="1" applyAlignment="1">
      <alignment horizontal="distributed" indent="1"/>
    </xf>
    <xf numFmtId="0" fontId="19" fillId="0" borderId="89" xfId="0" applyFont="1" applyBorder="1" applyAlignment="1">
      <alignment horizontal="distributed" indent="1"/>
    </xf>
    <xf numFmtId="0" fontId="19" fillId="8" borderId="81" xfId="0" applyFont="1" applyFill="1" applyBorder="1" applyAlignment="1">
      <alignment horizontal="distributed" indent="1"/>
    </xf>
    <xf numFmtId="0" fontId="19" fillId="8" borderId="82" xfId="0" applyFont="1" applyFill="1" applyBorder="1" applyAlignment="1">
      <alignment horizontal="distributed" indent="1"/>
    </xf>
    <xf numFmtId="55" fontId="19" fillId="0" borderId="4" xfId="0" applyNumberFormat="1" applyFont="1" applyBorder="1" applyAlignment="1">
      <alignment horizontal="center" vertical="center"/>
    </xf>
    <xf numFmtId="55" fontId="19" fillId="0" borderId="5" xfId="0" applyNumberFormat="1" applyFont="1" applyBorder="1" applyAlignment="1">
      <alignment horizontal="center" vertical="center"/>
    </xf>
    <xf numFmtId="55" fontId="19" fillId="0" borderId="29" xfId="0" applyNumberFormat="1" applyFont="1" applyBorder="1" applyAlignment="1">
      <alignment horizontal="center" vertical="center"/>
    </xf>
    <xf numFmtId="55" fontId="19" fillId="0" borderId="30"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80" xfId="0" applyFont="1" applyBorder="1" applyAlignment="1">
      <alignment horizontal="center" vertical="center"/>
    </xf>
    <xf numFmtId="0" fontId="7" fillId="0" borderId="0" xfId="0" applyFont="1" applyAlignment="1">
      <alignment horizontal="center" vertical="center"/>
    </xf>
    <xf numFmtId="0" fontId="22" fillId="0" borderId="0" xfId="0" applyFont="1" applyAlignment="1">
      <alignment horizontal="center" vertical="center"/>
    </xf>
    <xf numFmtId="0" fontId="19" fillId="0" borderId="38" xfId="0" applyFont="1" applyBorder="1" applyAlignment="1">
      <alignment horizontal="distributed" indent="1"/>
    </xf>
    <xf numFmtId="0" fontId="19" fillId="0" borderId="85" xfId="0" applyFont="1" applyBorder="1" applyAlignment="1">
      <alignment horizontal="distributed" indent="1"/>
    </xf>
    <xf numFmtId="38" fontId="19" fillId="0" borderId="86" xfId="3" applyFont="1" applyBorder="1" applyAlignment="1">
      <alignment horizontal="right"/>
    </xf>
    <xf numFmtId="38" fontId="19" fillId="0" borderId="87" xfId="3" applyFont="1" applyBorder="1" applyAlignment="1">
      <alignment horizontal="right"/>
    </xf>
    <xf numFmtId="38" fontId="19" fillId="0" borderId="116" xfId="3" applyFont="1" applyBorder="1" applyAlignment="1">
      <alignment horizontal="right"/>
    </xf>
    <xf numFmtId="38" fontId="19" fillId="0" borderId="90" xfId="3" applyFont="1" applyBorder="1" applyAlignment="1">
      <alignment horizontal="right"/>
    </xf>
    <xf numFmtId="38" fontId="19" fillId="0" borderId="91" xfId="3" applyFont="1" applyBorder="1" applyAlignment="1">
      <alignment horizontal="right"/>
    </xf>
    <xf numFmtId="38" fontId="19" fillId="0" borderId="127" xfId="3" applyFont="1" applyBorder="1" applyAlignment="1">
      <alignment horizontal="right"/>
    </xf>
    <xf numFmtId="0" fontId="19" fillId="17" borderId="92" xfId="0" applyFont="1" applyFill="1" applyBorder="1" applyAlignment="1">
      <alignment horizontal="distributed" vertical="center" indent="1"/>
    </xf>
    <xf numFmtId="0" fontId="19" fillId="17" borderId="93" xfId="0" applyFont="1" applyFill="1" applyBorder="1" applyAlignment="1">
      <alignment horizontal="distributed" vertical="center" indent="1"/>
    </xf>
    <xf numFmtId="38" fontId="19" fillId="17" borderId="94" xfId="3" applyFont="1" applyFill="1" applyBorder="1" applyAlignment="1">
      <alignment horizontal="right" vertical="center"/>
    </xf>
    <xf numFmtId="38" fontId="19" fillId="17" borderId="95" xfId="3" applyFont="1" applyFill="1" applyBorder="1" applyAlignment="1">
      <alignment horizontal="right" vertical="center"/>
    </xf>
    <xf numFmtId="38" fontId="19" fillId="17" borderId="93" xfId="3" applyFont="1" applyFill="1" applyBorder="1" applyAlignment="1">
      <alignment horizontal="right" vertical="center"/>
    </xf>
    <xf numFmtId="38" fontId="19" fillId="0" borderId="52" xfId="3" applyFont="1" applyBorder="1" applyAlignment="1"/>
    <xf numFmtId="38" fontId="19" fillId="0" borderId="31" xfId="3" applyFont="1" applyBorder="1" applyAlignment="1"/>
    <xf numFmtId="0" fontId="19" fillId="19" borderId="96" xfId="0" applyFont="1" applyFill="1" applyBorder="1" applyAlignment="1">
      <alignment horizontal="distributed" vertical="center" indent="1"/>
    </xf>
    <xf numFmtId="0" fontId="19" fillId="19" borderId="16" xfId="0" applyFont="1" applyFill="1" applyBorder="1" applyAlignment="1">
      <alignment horizontal="distributed" vertical="center" indent="1"/>
    </xf>
    <xf numFmtId="0" fontId="19" fillId="19" borderId="80" xfId="0" applyFont="1" applyFill="1" applyBorder="1" applyAlignment="1">
      <alignment horizontal="distributed" vertical="center" indent="1"/>
    </xf>
    <xf numFmtId="0" fontId="19" fillId="19" borderId="30" xfId="0" applyFont="1" applyFill="1" applyBorder="1" applyAlignment="1">
      <alignment horizontal="distributed" vertical="center" indent="1"/>
    </xf>
    <xf numFmtId="38" fontId="19" fillId="19" borderId="14" xfId="3" applyFont="1" applyFill="1" applyBorder="1" applyAlignment="1">
      <alignment horizontal="right" vertical="center"/>
    </xf>
    <xf numFmtId="38" fontId="19" fillId="19" borderId="15" xfId="3" applyFont="1" applyFill="1" applyBorder="1" applyAlignment="1">
      <alignment horizontal="right" vertical="center"/>
    </xf>
    <xf numFmtId="38" fontId="19" fillId="19" borderId="29" xfId="3" applyFont="1" applyFill="1" applyBorder="1" applyAlignment="1">
      <alignment horizontal="right" vertical="center"/>
    </xf>
    <xf numFmtId="38" fontId="19" fillId="19" borderId="33" xfId="3" applyFont="1" applyFill="1" applyBorder="1" applyAlignment="1">
      <alignment horizontal="right" vertical="center"/>
    </xf>
    <xf numFmtId="38" fontId="19" fillId="19" borderId="16" xfId="3" applyFont="1" applyFill="1" applyBorder="1" applyAlignment="1">
      <alignment horizontal="right" vertical="center"/>
    </xf>
    <xf numFmtId="38" fontId="19" fillId="19" borderId="30" xfId="3" applyFont="1" applyFill="1" applyBorder="1" applyAlignment="1">
      <alignment horizontal="right" vertical="center"/>
    </xf>
    <xf numFmtId="0" fontId="19" fillId="0" borderId="98" xfId="0" applyFont="1" applyBorder="1" applyAlignment="1">
      <alignment horizontal="distributed" indent="1"/>
    </xf>
    <xf numFmtId="0" fontId="19" fillId="0" borderId="99" xfId="0" applyFont="1" applyBorder="1" applyAlignment="1">
      <alignment horizontal="distributed" indent="1"/>
    </xf>
    <xf numFmtId="38" fontId="19" fillId="0" borderId="100" xfId="3" applyFont="1" applyBorder="1" applyAlignment="1">
      <alignment horizontal="right"/>
    </xf>
    <xf numFmtId="38" fontId="19" fillId="0" borderId="101" xfId="3" applyFont="1" applyBorder="1" applyAlignment="1">
      <alignment horizontal="right"/>
    </xf>
    <xf numFmtId="38" fontId="19" fillId="0" borderId="100" xfId="3" applyFont="1" applyBorder="1" applyAlignment="1"/>
    <xf numFmtId="38" fontId="19" fillId="0" borderId="99" xfId="3" applyFont="1" applyBorder="1" applyAlignment="1"/>
    <xf numFmtId="0" fontId="19" fillId="0" borderId="24" xfId="0" applyFont="1" applyBorder="1" applyAlignment="1">
      <alignment horizontal="distributed" vertical="center" indent="1"/>
    </xf>
    <xf numFmtId="0" fontId="19" fillId="0" borderId="31" xfId="0" applyFont="1" applyBorder="1" applyAlignment="1">
      <alignment horizontal="distributed" vertical="center" indent="1"/>
    </xf>
    <xf numFmtId="0" fontId="19" fillId="0" borderId="105" xfId="0" applyFont="1" applyBorder="1" applyAlignment="1">
      <alignment horizontal="distributed" indent="1"/>
    </xf>
    <xf numFmtId="0" fontId="19" fillId="0" borderId="106" xfId="0" applyFont="1" applyBorder="1" applyAlignment="1">
      <alignment horizontal="distributed" indent="1"/>
    </xf>
    <xf numFmtId="38" fontId="19" fillId="0" borderId="107" xfId="3" applyFont="1" applyBorder="1" applyAlignment="1">
      <alignment horizontal="right"/>
    </xf>
    <xf numFmtId="38" fontId="19" fillId="0" borderId="108" xfId="3" applyFont="1" applyBorder="1" applyAlignment="1">
      <alignment horizontal="right"/>
    </xf>
    <xf numFmtId="38" fontId="19" fillId="0" borderId="106" xfId="3" applyFont="1" applyBorder="1" applyAlignment="1">
      <alignment horizontal="right"/>
    </xf>
    <xf numFmtId="0" fontId="19" fillId="19" borderId="111" xfId="0" applyFont="1" applyFill="1" applyBorder="1" applyAlignment="1">
      <alignment horizontal="distributed" vertical="center" indent="1"/>
    </xf>
    <xf numFmtId="0" fontId="19" fillId="19" borderId="23" xfId="0" applyFont="1" applyFill="1" applyBorder="1" applyAlignment="1">
      <alignment horizontal="distributed" vertical="center" indent="1"/>
    </xf>
    <xf numFmtId="0" fontId="19" fillId="19" borderId="71" xfId="0" applyFont="1" applyFill="1" applyBorder="1" applyAlignment="1">
      <alignment horizontal="distributed" vertical="center" indent="1"/>
    </xf>
    <xf numFmtId="0" fontId="19" fillId="19" borderId="112" xfId="0" applyFont="1" applyFill="1" applyBorder="1" applyAlignment="1">
      <alignment horizontal="distributed" vertical="center" indent="1"/>
    </xf>
    <xf numFmtId="38" fontId="19" fillId="19" borderId="22" xfId="3" applyFont="1" applyFill="1" applyBorder="1" applyAlignment="1">
      <alignment horizontal="right" vertical="center"/>
    </xf>
    <xf numFmtId="38" fontId="19" fillId="19" borderId="0" xfId="3" applyFont="1" applyFill="1" applyBorder="1" applyAlignment="1">
      <alignment horizontal="right" vertical="center"/>
    </xf>
    <xf numFmtId="38" fontId="19" fillId="19" borderId="113" xfId="3" applyFont="1" applyFill="1" applyBorder="1" applyAlignment="1">
      <alignment horizontal="right" vertical="center"/>
    </xf>
    <xf numFmtId="38" fontId="19" fillId="19" borderId="114" xfId="3" applyFont="1" applyFill="1" applyBorder="1" applyAlignment="1">
      <alignment horizontal="right" vertical="center"/>
    </xf>
    <xf numFmtId="38" fontId="19" fillId="19" borderId="23" xfId="3" applyFont="1" applyFill="1" applyBorder="1" applyAlignment="1">
      <alignment horizontal="right" vertical="center"/>
    </xf>
    <xf numFmtId="38" fontId="19" fillId="19" borderId="112" xfId="3" applyFont="1" applyFill="1" applyBorder="1" applyAlignment="1">
      <alignment horizontal="right" vertical="center"/>
    </xf>
    <xf numFmtId="0" fontId="20" fillId="0" borderId="69" xfId="0" applyFont="1" applyBorder="1" applyAlignment="1">
      <alignment horizontal="distributed" vertical="center" wrapText="1" indent="1"/>
    </xf>
    <xf numFmtId="0" fontId="20" fillId="0" borderId="103" xfId="0" applyFont="1" applyBorder="1" applyAlignment="1">
      <alignment horizontal="distributed" vertical="center" wrapText="1" indent="1"/>
    </xf>
    <xf numFmtId="0" fontId="19" fillId="0" borderId="119" xfId="0" applyFont="1" applyFill="1" applyBorder="1" applyAlignment="1">
      <alignment horizontal="center"/>
    </xf>
    <xf numFmtId="0" fontId="19" fillId="0" borderId="28" xfId="0" applyFont="1" applyFill="1" applyBorder="1" applyAlignment="1">
      <alignment horizontal="center"/>
    </xf>
    <xf numFmtId="38" fontId="21" fillId="0" borderId="28" xfId="1" applyFont="1" applyBorder="1" applyAlignment="1">
      <alignment horizontal="right" vertical="center"/>
    </xf>
    <xf numFmtId="0" fontId="20" fillId="0" borderId="120" xfId="0" applyFont="1" applyFill="1" applyBorder="1" applyAlignment="1">
      <alignment horizontal="center" vertical="center"/>
    </xf>
    <xf numFmtId="0" fontId="20" fillId="0" borderId="121" xfId="0" applyFont="1" applyFill="1" applyBorder="1" applyAlignment="1">
      <alignment horizontal="center" vertical="center"/>
    </xf>
    <xf numFmtId="38" fontId="21" fillId="0" borderId="121" xfId="0" applyNumberFormat="1" applyFont="1" applyBorder="1" applyAlignment="1">
      <alignment horizontal="right" vertical="center"/>
    </xf>
    <xf numFmtId="0" fontId="21" fillId="0" borderId="121" xfId="0" applyFont="1" applyBorder="1" applyAlignment="1">
      <alignment horizontal="right" vertical="center"/>
    </xf>
    <xf numFmtId="0" fontId="20" fillId="0" borderId="119" xfId="0" applyFont="1" applyFill="1" applyBorder="1" applyAlignment="1">
      <alignment horizontal="center"/>
    </xf>
    <xf numFmtId="0" fontId="20" fillId="0" borderId="28" xfId="0" applyFont="1" applyFill="1" applyBorder="1" applyAlignment="1">
      <alignment horizontal="center"/>
    </xf>
    <xf numFmtId="38" fontId="21" fillId="0" borderId="28" xfId="0" applyNumberFormat="1" applyFont="1" applyBorder="1" applyAlignment="1">
      <alignment horizontal="right" vertical="center"/>
    </xf>
    <xf numFmtId="0" fontId="21" fillId="0" borderId="28" xfId="0" applyFont="1" applyBorder="1" applyAlignment="1">
      <alignment horizontal="right" vertical="center"/>
    </xf>
    <xf numFmtId="0" fontId="19" fillId="19" borderId="0" xfId="0" applyFont="1" applyFill="1" applyBorder="1" applyAlignment="1">
      <alignment horizontal="distributed" vertical="center" indent="1"/>
    </xf>
    <xf numFmtId="38" fontId="19" fillId="19" borderId="117" xfId="3" applyFont="1" applyFill="1" applyBorder="1" applyAlignment="1">
      <alignment horizontal="right" vertical="center"/>
    </xf>
    <xf numFmtId="38" fontId="19" fillId="19" borderId="85" xfId="3" applyFont="1" applyFill="1" applyBorder="1" applyAlignment="1">
      <alignment horizontal="right" vertical="center"/>
    </xf>
    <xf numFmtId="0" fontId="19" fillId="0" borderId="128" xfId="0" applyFont="1" applyFill="1" applyBorder="1" applyAlignment="1">
      <alignment horizontal="center"/>
    </xf>
    <xf numFmtId="0" fontId="19" fillId="0" borderId="129" xfId="0" applyFont="1" applyFill="1" applyBorder="1" applyAlignment="1">
      <alignment horizontal="center"/>
    </xf>
    <xf numFmtId="0" fontId="21" fillId="0" borderId="129" xfId="0" applyFont="1" applyBorder="1" applyAlignment="1">
      <alignment horizontal="right" vertical="center"/>
    </xf>
    <xf numFmtId="38" fontId="21" fillId="0" borderId="129" xfId="1" applyFont="1" applyBorder="1" applyAlignment="1">
      <alignment horizontal="right" vertical="center"/>
    </xf>
    <xf numFmtId="0" fontId="19" fillId="0" borderId="115" xfId="0" applyFont="1" applyBorder="1" applyAlignment="1">
      <alignment horizontal="distributed" indent="1"/>
    </xf>
    <xf numFmtId="0" fontId="19" fillId="0" borderId="116" xfId="0" applyFont="1" applyBorder="1" applyAlignment="1">
      <alignment horizontal="distributed" indent="1"/>
    </xf>
    <xf numFmtId="38" fontId="19" fillId="0" borderId="117" xfId="3" applyFont="1" applyBorder="1" applyAlignment="1">
      <alignment horizontal="right"/>
    </xf>
    <xf numFmtId="38" fontId="19" fillId="0" borderId="40" xfId="3" applyFont="1" applyBorder="1" applyAlignment="1">
      <alignment horizontal="right"/>
    </xf>
    <xf numFmtId="38" fontId="19" fillId="0" borderId="22" xfId="3" applyFont="1" applyBorder="1" applyAlignment="1">
      <alignment horizontal="right"/>
    </xf>
    <xf numFmtId="38" fontId="19" fillId="0" borderId="23" xfId="3" applyFont="1" applyBorder="1" applyAlignment="1">
      <alignment horizontal="right"/>
    </xf>
    <xf numFmtId="0" fontId="19" fillId="0" borderId="69" xfId="0" applyFont="1" applyBorder="1" applyAlignment="1">
      <alignment horizontal="distributed" indent="1"/>
    </xf>
    <xf numFmtId="0" fontId="19" fillId="0" borderId="103" xfId="0" applyFont="1" applyBorder="1" applyAlignment="1">
      <alignment horizontal="distributed" indent="1"/>
    </xf>
    <xf numFmtId="177" fontId="29" fillId="0" borderId="0" xfId="0" applyNumberFormat="1" applyFont="1" applyAlignment="1">
      <alignment horizontal="right"/>
    </xf>
    <xf numFmtId="0" fontId="0" fillId="0" borderId="0" xfId="0" applyBorder="1" applyAlignment="1">
      <alignment horizontal="center" vertical="center"/>
    </xf>
  </cellXfs>
  <cellStyles count="4">
    <cellStyle name="パーセント" xfId="2" builtinId="5"/>
    <cellStyle name="桁区切り" xfId="1" builtinId="6"/>
    <cellStyle name="桁区切り 2" xf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cap="all" spc="50" baseline="0">
                <a:solidFill>
                  <a:schemeClr val="tx1">
                    <a:lumMod val="65000"/>
                    <a:lumOff val="35000"/>
                  </a:schemeClr>
                </a:solidFill>
                <a:latin typeface="+mn-lt"/>
                <a:ea typeface="+mn-ea"/>
                <a:cs typeface="+mn-cs"/>
              </a:defRPr>
            </a:pPr>
            <a:r>
              <a:rPr lang="ja-JP" altLang="en-US" sz="2800"/>
              <a:t>直近　簡易資金流出分析</a:t>
            </a:r>
            <a:endParaRPr lang="en-US" altLang="ja-JP" sz="2800"/>
          </a:p>
        </c:rich>
      </c:tx>
      <c:layout>
        <c:manualLayout>
          <c:xMode val="edge"/>
          <c:yMode val="edge"/>
          <c:x val="0.30204284211602705"/>
          <c:y val="1.0573860808750741E-2"/>
        </c:manualLayout>
      </c:layout>
      <c:overlay val="0"/>
      <c:spPr>
        <a:noFill/>
        <a:ln>
          <a:noFill/>
        </a:ln>
        <a:effectLst/>
      </c:spPr>
      <c:txPr>
        <a:bodyPr rot="0" spcFirstLastPara="1" vertOverflow="ellipsis" vert="horz" wrap="square" anchor="ctr" anchorCtr="1"/>
        <a:lstStyle/>
        <a:p>
          <a:pPr>
            <a:defRPr sz="28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653629184529363"/>
          <c:y val="0.16698610344605783"/>
          <c:w val="0.78132474516182726"/>
          <c:h val="0.66005933967450192"/>
        </c:manualLayout>
      </c:layout>
      <c:doughnutChart>
        <c:varyColors val="1"/>
        <c:ser>
          <c:idx val="1"/>
          <c:order val="1"/>
          <c:tx>
            <c:strRef>
              <c:f>'２期BS・CF比較'!$X$29</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3982-4FB2-8A42-623E2691F0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3982-4FB2-8A42-623E2691F0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3982-4FB2-8A42-623E2691F0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3982-4FB2-8A42-623E2691F0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9-3982-4FB2-8A42-623E2691F0A7}"/>
              </c:ext>
            </c:extLst>
          </c:dPt>
          <c:dLbls>
            <c:dLbl>
              <c:idx val="2"/>
              <c:layout>
                <c:manualLayout>
                  <c:x val="1.7902097376367696E-2"/>
                  <c:y val="1.5457444195583593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1.1934731584245168E-2"/>
                  <c:y val="-5.1009565845426104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1.0940044238566809E-16"/>
                  <c:y val="3.0914888391167301E-2"/>
                </c:manualLayout>
              </c:layou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'２期BS・CF比較'!$V$30:$V$34</c:f>
              <c:strCache>
                <c:ptCount val="5"/>
                <c:pt idx="0">
                  <c:v>財務流出合計</c:v>
                </c:pt>
                <c:pt idx="1">
                  <c:v>銀行借入返済</c:v>
                </c:pt>
                <c:pt idx="2">
                  <c:v>償却資産リース返済</c:v>
                </c:pt>
                <c:pt idx="3">
                  <c:v>生命保険積立金</c:v>
                </c:pt>
                <c:pt idx="4">
                  <c:v>その他積立金</c:v>
                </c:pt>
              </c:strCache>
            </c:strRef>
          </c:cat>
          <c:val>
            <c:numRef>
              <c:f>'２期BS・CF比較'!$X$30:$X$34</c:f>
              <c:numCache>
                <c:formatCode>#,##0_);[Red]\(#,##0\)</c:formatCode>
                <c:ptCount val="5"/>
                <c:pt idx="1">
                  <c:v>3960000</c:v>
                </c:pt>
                <c:pt idx="2">
                  <c:v>0</c:v>
                </c:pt>
                <c:pt idx="3">
                  <c:v>600000</c:v>
                </c:pt>
                <c:pt idx="4">
                  <c:v>0</c:v>
                </c:pt>
              </c:numCache>
            </c:numRef>
          </c:val>
          <c:extLst xmlns:c16r2="http://schemas.microsoft.com/office/drawing/2015/06/chart">
            <c:ext xmlns:c16="http://schemas.microsoft.com/office/drawing/2014/chart" uri="{C3380CC4-5D6E-409C-BE32-E72D297353CC}">
              <c16:uniqueId val="{0000000A-3982-4FB2-8A42-623E2691F0A7}"/>
            </c:ext>
          </c:extLst>
        </c:ser>
        <c:ser>
          <c:idx val="3"/>
          <c:order val="3"/>
          <c:tx>
            <c:strRef>
              <c:f>'２期BS・CF比較'!$Z$29</c:f>
              <c:strCache>
                <c:ptCount val="1"/>
                <c:pt idx="0">
                  <c:v>合計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3982-4FB2-8A42-623E2691F0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3982-4FB2-8A42-623E2691F0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3982-4FB2-8A42-623E2691F0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2-3982-4FB2-8A42-623E2691F0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4-3982-4FB2-8A42-623E2691F0A7}"/>
              </c:ext>
            </c:extLst>
          </c:dPt>
          <c:dLbls>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'２期BS・CF比較'!$V$30:$V$34</c:f>
              <c:strCache>
                <c:ptCount val="5"/>
                <c:pt idx="0">
                  <c:v>財務流出合計</c:v>
                </c:pt>
                <c:pt idx="1">
                  <c:v>銀行借入返済</c:v>
                </c:pt>
                <c:pt idx="2">
                  <c:v>償却資産リース返済</c:v>
                </c:pt>
                <c:pt idx="3">
                  <c:v>生命保険積立金</c:v>
                </c:pt>
                <c:pt idx="4">
                  <c:v>その他積立金</c:v>
                </c:pt>
              </c:strCache>
            </c:strRef>
          </c:cat>
          <c:val>
            <c:numRef>
              <c:f>'２期BS・CF比較'!$Z$30:$Z$34</c:f>
              <c:numCache>
                <c:formatCode>General</c:formatCode>
                <c:ptCount val="5"/>
                <c:pt idx="0" formatCode="#,##0_);[Red]\(#,##0\)">
                  <c:v>4560000</c:v>
                </c:pt>
              </c:numCache>
            </c:numRef>
          </c:val>
          <c:extLst xmlns:c16r2="http://schemas.microsoft.com/office/drawing/2015/06/chart">
            <c:ext xmlns:c16="http://schemas.microsoft.com/office/drawing/2014/chart" uri="{C3380CC4-5D6E-409C-BE32-E72D297353CC}">
              <c16:uniqueId val="{00000015-3982-4FB2-8A42-623E2691F0A7}"/>
            </c:ext>
          </c:extLst>
        </c:ser>
        <c:dLbls>
          <c:showLegendKey val="0"/>
          <c:showVal val="0"/>
          <c:showCatName val="0"/>
          <c:showSerName val="0"/>
          <c:showPercent val="1"/>
          <c:showBubbleSize val="0"/>
          <c:showLeaderLines val="1"/>
        </c:dLbls>
        <c:firstSliceAng val="0"/>
        <c:holeSize val="26"/>
        <c:extLst xmlns:c16r2="http://schemas.microsoft.com/office/drawing/2015/06/chart">
          <c:ext xmlns:c15="http://schemas.microsoft.com/office/drawing/2012/chart" uri="{02D57815-91ED-43cb-92C2-25804820EDAC}">
            <c15:filteredPieSeries>
              <c15:ser>
                <c:idx val="0"/>
                <c:order val="0"/>
                <c:tx>
                  <c:strRef>
                    <c:extLst xmlns:c16r2="http://schemas.microsoft.com/office/drawing/2015/06/chart">
                      <c:ext uri="{02D57815-91ED-43cb-92C2-25804820EDAC}">
                        <c15:formulaRef>
                          <c15:sqref>'２期BS・CF比較'!$W$29</c15:sqref>
                        </c15:formulaRef>
                      </c:ext>
                    </c:extLst>
                    <c:strCache>
                      <c:ptCount val="1"/>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7-3982-4FB2-8A42-623E2691F0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9-3982-4FB2-8A42-623E2691F0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B-3982-4FB2-8A42-623E2691F0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D-3982-4FB2-8A42-623E2691F0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F-3982-4FB2-8A42-623E2691F0A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'２期BS・CF比較'!$V$30:$V$34</c15:sqref>
                        </c15:formulaRef>
                      </c:ext>
                    </c:extLst>
                    <c:strCache>
                      <c:ptCount val="5"/>
                      <c:pt idx="0">
                        <c:v>財務流出合計</c:v>
                      </c:pt>
                      <c:pt idx="1">
                        <c:v>銀行借入返済</c:v>
                      </c:pt>
                      <c:pt idx="2">
                        <c:v>償却資産リース返済</c:v>
                      </c:pt>
                      <c:pt idx="3">
                        <c:v>生命保険積立金</c:v>
                      </c:pt>
                      <c:pt idx="4">
                        <c:v>その他積立金</c:v>
                      </c:pt>
                    </c:strCache>
                  </c:strRef>
                </c:cat>
                <c:val>
                  <c:numRef>
                    <c:extLst xmlns:c16r2="http://schemas.microsoft.com/office/drawing/2015/06/chart">
                      <c:ext uri="{02D57815-91ED-43cb-92C2-25804820EDAC}">
                        <c15:formulaRef>
                          <c15:sqref>'２期BS・CF比較'!$W$30:$W$34</c15:sqref>
                        </c15:formulaRef>
                      </c:ext>
                    </c:extLst>
                    <c:numCache>
                      <c:formatCode>General</c:formatCode>
                      <c:ptCount val="5"/>
                    </c:numCache>
                  </c:numRef>
                </c:val>
                <c:extLst xmlns:c16r2="http://schemas.microsoft.com/office/drawing/2015/06/chart">
                  <c:ext xmlns:c16="http://schemas.microsoft.com/office/drawing/2014/chart" uri="{C3380CC4-5D6E-409C-BE32-E72D297353CC}">
                    <c16:uniqueId val="{00000020-3982-4FB2-8A42-623E2691F0A7}"/>
                  </c:ext>
                </c:extLst>
              </c15:ser>
            </c15:filteredPieSeries>
            <c15:filteredPieSeries>
              <c15:ser>
                <c:idx val="2"/>
                <c:order val="2"/>
                <c:tx>
                  <c:strRef>
                    <c:extLst xmlns:c15="http://schemas.microsoft.com/office/drawing/2012/chart" xmlns:c16r2="http://schemas.microsoft.com/office/drawing/2015/06/chart">
                      <c:ext xmlns:c15="http://schemas.microsoft.com/office/drawing/2012/chart" uri="{02D57815-91ED-43cb-92C2-25804820EDAC}">
                        <c15:formulaRef>
                          <c15:sqref>'２期BS・CF比較'!$Y$29</c15:sqref>
                        </c15:formulaRef>
                      </c:ext>
                    </c:extLst>
                    <c:strCache>
                      <c:ptCount val="1"/>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2-3982-4FB2-8A42-623E2691F0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4-3982-4FB2-8A42-623E2691F0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6-3982-4FB2-8A42-623E2691F0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8-3982-4FB2-8A42-623E2691F0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A-3982-4FB2-8A42-623E2691F0A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xmlns:c16r2="http://schemas.microsoft.com/office/drawing/2015/06/chart">
                    <c:ext xmlns:c15="http://schemas.microsoft.com/office/drawing/2012/chart" uri="{CE6537A1-D6FC-4f65-9D91-7224C49458BB}"/>
                  </c:extLst>
                </c:dLbls>
                <c:cat>
                  <c:strRef>
                    <c:extLst xmlns:c15="http://schemas.microsoft.com/office/drawing/2012/chart" xmlns:c16r2="http://schemas.microsoft.com/office/drawing/2015/06/chart">
                      <c:ext xmlns:c15="http://schemas.microsoft.com/office/drawing/2012/chart" uri="{02D57815-91ED-43cb-92C2-25804820EDAC}">
                        <c15:formulaRef>
                          <c15:sqref>'２期BS・CF比較'!$V$30:$V$34</c15:sqref>
                        </c15:formulaRef>
                      </c:ext>
                    </c:extLst>
                    <c:strCache>
                      <c:ptCount val="5"/>
                      <c:pt idx="0">
                        <c:v>財務流出合計</c:v>
                      </c:pt>
                      <c:pt idx="1">
                        <c:v>銀行借入返済</c:v>
                      </c:pt>
                      <c:pt idx="2">
                        <c:v>償却資産リース返済</c:v>
                      </c:pt>
                      <c:pt idx="3">
                        <c:v>生命保険積立金</c:v>
                      </c:pt>
                      <c:pt idx="4">
                        <c:v>その他積立金</c:v>
                      </c:pt>
                    </c:strCache>
                  </c:strRef>
                </c:cat>
                <c:val>
                  <c:numRef>
                    <c:extLst xmlns:c15="http://schemas.microsoft.com/office/drawing/2012/chart" xmlns:c16r2="http://schemas.microsoft.com/office/drawing/2015/06/chart">
                      <c:ext xmlns:c15="http://schemas.microsoft.com/office/drawing/2012/chart" uri="{02D57815-91ED-43cb-92C2-25804820EDAC}">
                        <c15:formulaRef>
                          <c15:sqref>'２期BS・CF比較'!$Y$30:$Y$34</c15:sqref>
                        </c15:formulaRef>
                      </c:ext>
                    </c:extLst>
                    <c:numCache>
                      <c:formatCode>#,##0_);[Red]\(#,##0\)</c:formatCode>
                      <c:ptCount val="5"/>
                    </c:numCache>
                  </c:numRef>
                </c:val>
                <c:extLst xmlns:c15="http://schemas.microsoft.com/office/drawing/2012/chart" xmlns:c16r2="http://schemas.microsoft.com/office/drawing/2015/06/chart">
                  <c:ext xmlns:c16="http://schemas.microsoft.com/office/drawing/2014/chart" uri="{C3380CC4-5D6E-409C-BE32-E72D297353CC}">
                    <c16:uniqueId val="{0000002B-3982-4FB2-8A42-623E2691F0A7}"/>
                  </c:ext>
                </c:extLst>
              </c15:ser>
            </c15:filteredPieSeries>
            <c15:filteredPieSeries>
              <c15:ser>
                <c:idx val="4"/>
                <c:order val="4"/>
                <c:tx>
                  <c:strRef>
                    <c:extLst xmlns:c15="http://schemas.microsoft.com/office/drawing/2012/chart" xmlns:c16r2="http://schemas.microsoft.com/office/drawing/2015/06/chart">
                      <c:ext xmlns:c15="http://schemas.microsoft.com/office/drawing/2012/chart" uri="{02D57815-91ED-43cb-92C2-25804820EDAC}">
                        <c15:formulaRef>
                          <c15:sqref>'２期BS・CF比較'!$AA$29</c15:sqref>
                        </c15:formulaRef>
                      </c:ext>
                    </c:extLst>
                    <c:strCache>
                      <c:ptCount val="1"/>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D-3982-4FB2-8A42-623E2691F0A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2F-3982-4FB2-8A42-623E2691F0A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31-3982-4FB2-8A42-623E2691F0A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33-3982-4FB2-8A42-623E2691F0A7}"/>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xmlns:c16r2="http://schemas.microsoft.com/office/drawing/2015/06/chart">
                    <c:ext xmlns:c16="http://schemas.microsoft.com/office/drawing/2014/chart" uri="{C3380CC4-5D6E-409C-BE32-E72D297353CC}">
                      <c16:uniqueId val="{00000035-3982-4FB2-8A42-623E2691F0A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xmlns:c16r2="http://schemas.microsoft.com/office/drawing/2015/06/chart">
                    <c:ext xmlns:c15="http://schemas.microsoft.com/office/drawing/2012/chart" uri="{CE6537A1-D6FC-4f65-9D91-7224C49458BB}"/>
                  </c:extLst>
                </c:dLbls>
                <c:cat>
                  <c:strRef>
                    <c:extLst xmlns:c15="http://schemas.microsoft.com/office/drawing/2012/chart" xmlns:c16r2="http://schemas.microsoft.com/office/drawing/2015/06/chart">
                      <c:ext xmlns:c15="http://schemas.microsoft.com/office/drawing/2012/chart" uri="{02D57815-91ED-43cb-92C2-25804820EDAC}">
                        <c15:formulaRef>
                          <c15:sqref>'２期BS・CF比較'!$V$30:$V$34</c15:sqref>
                        </c15:formulaRef>
                      </c:ext>
                    </c:extLst>
                    <c:strCache>
                      <c:ptCount val="5"/>
                      <c:pt idx="0">
                        <c:v>財務流出合計</c:v>
                      </c:pt>
                      <c:pt idx="1">
                        <c:v>銀行借入返済</c:v>
                      </c:pt>
                      <c:pt idx="2">
                        <c:v>償却資産リース返済</c:v>
                      </c:pt>
                      <c:pt idx="3">
                        <c:v>生命保険積立金</c:v>
                      </c:pt>
                      <c:pt idx="4">
                        <c:v>その他積立金</c:v>
                      </c:pt>
                    </c:strCache>
                  </c:strRef>
                </c:cat>
                <c:val>
                  <c:numRef>
                    <c:extLst xmlns:c15="http://schemas.microsoft.com/office/drawing/2012/chart" xmlns:c16r2="http://schemas.microsoft.com/office/drawing/2015/06/chart">
                      <c:ext xmlns:c15="http://schemas.microsoft.com/office/drawing/2012/chart" uri="{02D57815-91ED-43cb-92C2-25804820EDAC}">
                        <c15:formulaRef>
                          <c15:sqref>'２期BS・CF比較'!$AA$30:$AA$34</c15:sqref>
                        </c15:formulaRef>
                      </c:ext>
                    </c:extLst>
                    <c:numCache>
                      <c:formatCode>General</c:formatCode>
                      <c:ptCount val="5"/>
                    </c:numCache>
                  </c:numRef>
                </c:val>
                <c:extLst xmlns:c15="http://schemas.microsoft.com/office/drawing/2012/chart" xmlns:c16r2="http://schemas.microsoft.com/office/drawing/2015/06/chart">
                  <c:ext xmlns:c16="http://schemas.microsoft.com/office/drawing/2014/chart" uri="{C3380CC4-5D6E-409C-BE32-E72D297353CC}">
                    <c16:uniqueId val="{00000036-3982-4FB2-8A42-623E2691F0A7}"/>
                  </c:ext>
                </c:extLst>
              </c15:ser>
            </c15:filteredPieSeries>
          </c:ext>
        </c:extLst>
      </c:doughnut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目標　固定費分析</a:t>
            </a:r>
            <a:endParaRPr lang="ja-JP" sz="1600"/>
          </a:p>
        </c:rich>
      </c:tx>
      <c:layout>
        <c:manualLayout>
          <c:xMode val="edge"/>
          <c:yMode val="edge"/>
          <c:x val="0.4887865461238754"/>
          <c:y val="6.6705557138031418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712507139982658"/>
          <c:y val="0.24304051785718522"/>
          <c:w val="0.54187953430851565"/>
          <c:h val="0.73864072069183073"/>
        </c:manualLayout>
      </c:layout>
      <c:doughnutChart>
        <c:varyColors val="1"/>
        <c:ser>
          <c:idx val="0"/>
          <c:order val="0"/>
          <c:tx>
            <c:strRef>
              <c:f>'２期ＰＬ比較'!$N$62</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249E-497E-A1BA-E3C479BC9C39}"/>
              </c:ext>
            </c:extLst>
          </c:dPt>
          <c:dPt>
            <c:idx val="1"/>
            <c:bubble3D val="0"/>
            <c:explosion val="6"/>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249E-497E-A1BA-E3C479BC9C3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249E-497E-A1BA-E3C479BC9C3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249E-497E-A1BA-E3C479BC9C39}"/>
              </c:ext>
            </c:extLst>
          </c:dPt>
          <c:dLbls>
            <c:dLbl>
              <c:idx val="1"/>
              <c:layout>
                <c:manualLayout>
                  <c:x val="4.1802186785712923E-2"/>
                  <c:y val="0"/>
                </c:manualLayout>
              </c:layout>
              <c:showLegendKey val="0"/>
              <c:showVal val="0"/>
              <c:showCatName val="0"/>
              <c:showSerName val="0"/>
              <c:showPercent val="1"/>
              <c:showBubbleSize val="0"/>
              <c:extLst>
                <c:ext xmlns:c15="http://schemas.microsoft.com/office/drawing/2012/chart" uri="{CE6537A1-D6FC-4f65-9D91-7224C49458BB}"/>
              </c:extLst>
            </c:dLbl>
            <c:dLbl>
              <c:idx val="2"/>
              <c:layout>
                <c:manualLayout>
                  <c:x val="-3.3839865493196127E-2"/>
                  <c:y val="-8.5515762171014011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予実管理!$M$63:$M$66</c:f>
              <c:strCache>
                <c:ptCount val="4"/>
                <c:pt idx="0">
                  <c:v>固定費</c:v>
                </c:pt>
                <c:pt idx="1">
                  <c:v>労務費</c:v>
                </c:pt>
                <c:pt idx="2">
                  <c:v>一般管理費</c:v>
                </c:pt>
                <c:pt idx="3">
                  <c:v>減価償却費</c:v>
                </c:pt>
              </c:strCache>
            </c:strRef>
          </c:cat>
          <c:val>
            <c:numRef>
              <c:f>'２期ＰＬ比較'!$N$63:$N$66</c:f>
              <c:numCache>
                <c:formatCode>#,##0_);[Red]\(#,##0\)</c:formatCode>
                <c:ptCount val="4"/>
                <c:pt idx="1">
                  <c:v>60600000</c:v>
                </c:pt>
                <c:pt idx="2">
                  <c:v>37750000</c:v>
                </c:pt>
                <c:pt idx="3">
                  <c:v>1000000</c:v>
                </c:pt>
              </c:numCache>
            </c:numRef>
          </c:val>
          <c:extLst xmlns:c16r2="http://schemas.microsoft.com/office/drawing/2015/06/chart">
            <c:ext xmlns:c16="http://schemas.microsoft.com/office/drawing/2014/chart" uri="{C3380CC4-5D6E-409C-BE32-E72D297353CC}">
              <c16:uniqueId val="{00000008-249E-497E-A1BA-E3C479BC9C39}"/>
            </c:ext>
          </c:extLst>
        </c:ser>
        <c:ser>
          <c:idx val="1"/>
          <c:order val="1"/>
          <c:tx>
            <c:strRef>
              <c:f>予実管理!$O$62</c:f>
              <c:strCache>
                <c:ptCount val="1"/>
                <c:pt idx="0">
                  <c:v>合　　計</c:v>
                </c:pt>
              </c:strCache>
            </c:strRef>
          </c:tx>
          <c:explosion val="3"/>
          <c:dPt>
            <c:idx val="0"/>
            <c:bubble3D val="0"/>
            <c:explosion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249E-497E-A1BA-E3C479BC9C3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249E-497E-A1BA-E3C479BC9C3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249E-497E-A1BA-E3C479BC9C3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249E-497E-A1BA-E3C479BC9C39}"/>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予実管理!$M$63:$M$66</c:f>
              <c:strCache>
                <c:ptCount val="4"/>
                <c:pt idx="0">
                  <c:v>固定費</c:v>
                </c:pt>
                <c:pt idx="1">
                  <c:v>労務費</c:v>
                </c:pt>
                <c:pt idx="2">
                  <c:v>一般管理費</c:v>
                </c:pt>
                <c:pt idx="3">
                  <c:v>減価償却費</c:v>
                </c:pt>
              </c:strCache>
            </c:strRef>
          </c:cat>
          <c:val>
            <c:numRef>
              <c:f>予実管理!$O$63:$O$66</c:f>
              <c:numCache>
                <c:formatCode>General</c:formatCode>
                <c:ptCount val="4"/>
                <c:pt idx="0" formatCode="#,##0_);[Red]\(#,##0\)">
                  <c:v>99350000</c:v>
                </c:pt>
              </c:numCache>
            </c:numRef>
          </c:val>
          <c:extLst xmlns:c16r2="http://schemas.microsoft.com/office/drawing/2015/06/chart">
            <c:ext xmlns:c16="http://schemas.microsoft.com/office/drawing/2014/chart" uri="{C3380CC4-5D6E-409C-BE32-E72D297353CC}">
              <c16:uniqueId val="{00000011-249E-497E-A1BA-E3C479BC9C39}"/>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33080770213457827"/>
          <c:y val="0.15407396783071958"/>
          <c:w val="0.55350753722156409"/>
          <c:h val="5.722559243045074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実績　固定費分析</a:t>
            </a:r>
            <a:endParaRPr lang="ja-JP" sz="1600"/>
          </a:p>
        </c:rich>
      </c:tx>
      <c:layout>
        <c:manualLayout>
          <c:xMode val="edge"/>
          <c:yMode val="edge"/>
          <c:x val="0.3008590446737292"/>
          <c:y val="7.3847375585216007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809584078089713"/>
          <c:y val="0.25479625362707681"/>
          <c:w val="0.72939321531397505"/>
          <c:h val="0.68245813370675779"/>
        </c:manualLayout>
      </c:layout>
      <c:doughnutChart>
        <c:varyColors val="1"/>
        <c:ser>
          <c:idx val="0"/>
          <c:order val="0"/>
          <c:tx>
            <c:strRef>
              <c:f>'２期ＰＬ比較'!$S$62</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B989-4432-A202-3A8C7D0E132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B989-4432-A202-3A8C7D0E132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B989-4432-A202-3A8C7D0E132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B989-4432-A202-3A8C7D0E132F}"/>
              </c:ext>
            </c:extLst>
          </c:dPt>
          <c:dLbls>
            <c:dLbl>
              <c:idx val="1"/>
              <c:layout>
                <c:manualLayout>
                  <c:x val="4.443953695790958E-2"/>
                  <c:y val="8.1931237542312331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予実管理!$R$63:$R$66</c:f>
              <c:strCache>
                <c:ptCount val="4"/>
                <c:pt idx="0">
                  <c:v>固定費</c:v>
                </c:pt>
                <c:pt idx="1">
                  <c:v>労務費</c:v>
                </c:pt>
                <c:pt idx="2">
                  <c:v>一般管理費</c:v>
                </c:pt>
                <c:pt idx="3">
                  <c:v>減価償却費</c:v>
                </c:pt>
              </c:strCache>
            </c:strRef>
          </c:cat>
          <c:val>
            <c:numRef>
              <c:f>'２期ＰＬ比較'!$S$63:$S$66</c:f>
              <c:numCache>
                <c:formatCode>#,##0_);[Red]\(#,##0\)</c:formatCode>
                <c:ptCount val="4"/>
                <c:pt idx="1">
                  <c:v>46300000</c:v>
                </c:pt>
                <c:pt idx="2">
                  <c:v>37600000</c:v>
                </c:pt>
                <c:pt idx="3">
                  <c:v>1541470</c:v>
                </c:pt>
              </c:numCache>
            </c:numRef>
          </c:val>
          <c:extLst xmlns:c16r2="http://schemas.microsoft.com/office/drawing/2015/06/chart">
            <c:ext xmlns:c16="http://schemas.microsoft.com/office/drawing/2014/chart" uri="{C3380CC4-5D6E-409C-BE32-E72D297353CC}">
              <c16:uniqueId val="{00000008-B989-4432-A202-3A8C7D0E132F}"/>
            </c:ext>
          </c:extLst>
        </c:ser>
        <c:ser>
          <c:idx val="1"/>
          <c:order val="1"/>
          <c:tx>
            <c:strRef>
              <c:f>予実管理!$T$62</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B989-4432-A202-3A8C7D0E132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B989-4432-A202-3A8C7D0E132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B989-4432-A202-3A8C7D0E132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B989-4432-A202-3A8C7D0E132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予実管理!$R$63:$R$66</c:f>
              <c:strCache>
                <c:ptCount val="4"/>
                <c:pt idx="0">
                  <c:v>固定費</c:v>
                </c:pt>
                <c:pt idx="1">
                  <c:v>労務費</c:v>
                </c:pt>
                <c:pt idx="2">
                  <c:v>一般管理費</c:v>
                </c:pt>
                <c:pt idx="3">
                  <c:v>減価償却費</c:v>
                </c:pt>
              </c:strCache>
            </c:strRef>
          </c:cat>
          <c:val>
            <c:numRef>
              <c:f>予実管理!$T$63:$T$66</c:f>
              <c:numCache>
                <c:formatCode>General</c:formatCode>
                <c:ptCount val="4"/>
                <c:pt idx="0" formatCode="#,##0_);[Red]\(#,##0\)">
                  <c:v>54921470</c:v>
                </c:pt>
              </c:numCache>
            </c:numRef>
          </c:val>
          <c:extLst xmlns:c16r2="http://schemas.microsoft.com/office/drawing/2015/06/chart">
            <c:ext xmlns:c16="http://schemas.microsoft.com/office/drawing/2014/chart" uri="{C3380CC4-5D6E-409C-BE32-E72D297353CC}">
              <c16:uniqueId val="{00000011-B989-4432-A202-3A8C7D0E132F}"/>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1849834457277684"/>
          <c:y val="0.15623768760358778"/>
          <c:w val="0.62436341445558097"/>
          <c:h val="4.458630131172526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目標　変動費内訳</a:t>
            </a:r>
            <a:endParaRPr lang="ja-JP" sz="1600"/>
          </a:p>
        </c:rich>
      </c:tx>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8445538057742783"/>
          <c:y val="0.19241237113402065"/>
          <c:w val="0.71442257217847771"/>
          <c:h val="0.70705739102199849"/>
        </c:manualLayout>
      </c:layout>
      <c:doughnutChart>
        <c:varyColors val="1"/>
        <c:ser>
          <c:idx val="0"/>
          <c:order val="0"/>
          <c:tx>
            <c:strRef>
              <c:f>予実管理!$N$41</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dLbl>
              <c:idx val="4"/>
              <c:layout>
                <c:manualLayout>
                  <c:x val="-4.7222222222222276E-2"/>
                  <c:y val="-1.9243986254295534E-2"/>
                </c:manualLayout>
              </c:layout>
              <c:showLegendKey val="0"/>
              <c:showVal val="0"/>
              <c:showCatName val="0"/>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予実管理!$M$42:$M$46</c:f>
              <c:strCache>
                <c:ptCount val="5"/>
                <c:pt idx="0">
                  <c:v>売上高</c:v>
                </c:pt>
                <c:pt idx="1">
                  <c:v>材料費</c:v>
                </c:pt>
                <c:pt idx="2">
                  <c:v>賞　与</c:v>
                </c:pt>
                <c:pt idx="3">
                  <c:v>外注費</c:v>
                </c:pt>
                <c:pt idx="4">
                  <c:v>限界利益</c:v>
                </c:pt>
              </c:strCache>
            </c:strRef>
          </c:cat>
          <c:val>
            <c:numRef>
              <c:f>予実管理!$N$42:$N$46</c:f>
              <c:numCache>
                <c:formatCode>#,##0_);[Red]\(#,##0\)</c:formatCode>
                <c:ptCount val="5"/>
                <c:pt idx="1">
                  <c:v>50000000</c:v>
                </c:pt>
                <c:pt idx="2">
                  <c:v>1500000</c:v>
                </c:pt>
                <c:pt idx="3">
                  <c:v>120000000</c:v>
                </c:pt>
                <c:pt idx="4">
                  <c:v>108500000</c:v>
                </c:pt>
              </c:numCache>
            </c:numRef>
          </c:val>
        </c:ser>
        <c:ser>
          <c:idx val="1"/>
          <c:order val="1"/>
          <c:tx>
            <c:strRef>
              <c:f>予実管理!$O$41</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予実管理!$M$42:$M$46</c:f>
              <c:strCache>
                <c:ptCount val="5"/>
                <c:pt idx="0">
                  <c:v>売上高</c:v>
                </c:pt>
                <c:pt idx="1">
                  <c:v>材料費</c:v>
                </c:pt>
                <c:pt idx="2">
                  <c:v>賞　与</c:v>
                </c:pt>
                <c:pt idx="3">
                  <c:v>外注費</c:v>
                </c:pt>
                <c:pt idx="4">
                  <c:v>限界利益</c:v>
                </c:pt>
              </c:strCache>
            </c:strRef>
          </c:cat>
          <c:val>
            <c:numRef>
              <c:f>予実管理!$O$42:$O$46</c:f>
              <c:numCache>
                <c:formatCode>#,##0_);[Red]\(#,##0\)</c:formatCode>
                <c:ptCount val="5"/>
                <c:pt idx="0">
                  <c:v>280000000</c:v>
                </c:pt>
              </c:numCache>
            </c:numRef>
          </c:val>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実績　変動費内訳</a:t>
            </a:r>
            <a:endParaRPr lang="ja-JP" sz="1600"/>
          </a:p>
        </c:rich>
      </c:tx>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828696412948381"/>
          <c:y val="0.18279515925366127"/>
          <c:w val="0.73342629046369201"/>
          <c:h val="0.74467425962848288"/>
        </c:manualLayout>
      </c:layout>
      <c:doughnutChart>
        <c:varyColors val="1"/>
        <c:ser>
          <c:idx val="0"/>
          <c:order val="0"/>
          <c:tx>
            <c:strRef>
              <c:f>予実管理!$S$41</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dLbl>
              <c:idx val="2"/>
              <c:layout>
                <c:manualLayout>
                  <c:x val="3.3333333333333333E-2"/>
                  <c:y val="5.6407566431013328E-3"/>
                </c:manualLayout>
              </c:layout>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3.3333333333333333E-2"/>
                  <c:y val="-1.9742648250854665E-2"/>
                </c:manualLayout>
              </c:layout>
              <c:showLegendKey val="0"/>
              <c:showVal val="0"/>
              <c:showCatName val="0"/>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予実管理!$R$42:$R$46</c:f>
              <c:strCache>
                <c:ptCount val="5"/>
                <c:pt idx="0">
                  <c:v>売上高</c:v>
                </c:pt>
                <c:pt idx="1">
                  <c:v>材料費</c:v>
                </c:pt>
                <c:pt idx="2">
                  <c:v>賞　与</c:v>
                </c:pt>
                <c:pt idx="3">
                  <c:v>外注費</c:v>
                </c:pt>
                <c:pt idx="4">
                  <c:v>限界利益</c:v>
                </c:pt>
              </c:strCache>
            </c:strRef>
          </c:cat>
          <c:val>
            <c:numRef>
              <c:f>予実管理!$S$42:$S$46</c:f>
              <c:numCache>
                <c:formatCode>#,##0_);[Red]\(#,##0\)</c:formatCode>
                <c:ptCount val="5"/>
                <c:pt idx="1">
                  <c:v>27000000</c:v>
                </c:pt>
                <c:pt idx="2">
                  <c:v>600000</c:v>
                </c:pt>
                <c:pt idx="3">
                  <c:v>63000000</c:v>
                </c:pt>
                <c:pt idx="4">
                  <c:v>49400000</c:v>
                </c:pt>
              </c:numCache>
            </c:numRef>
          </c:val>
        </c:ser>
        <c:ser>
          <c:idx val="1"/>
          <c:order val="1"/>
          <c:tx>
            <c:strRef>
              <c:f>予実管理!$T$41</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予実管理!$R$42:$R$46</c:f>
              <c:strCache>
                <c:ptCount val="5"/>
                <c:pt idx="0">
                  <c:v>売上高</c:v>
                </c:pt>
                <c:pt idx="1">
                  <c:v>材料費</c:v>
                </c:pt>
                <c:pt idx="2">
                  <c:v>賞　与</c:v>
                </c:pt>
                <c:pt idx="3">
                  <c:v>外注費</c:v>
                </c:pt>
                <c:pt idx="4">
                  <c:v>限界利益</c:v>
                </c:pt>
              </c:strCache>
            </c:strRef>
          </c:cat>
          <c:val>
            <c:numRef>
              <c:f>予実管理!$T$42:$T$46</c:f>
              <c:numCache>
                <c:formatCode>#,##0_);[Red]\(#,##0\)</c:formatCode>
                <c:ptCount val="5"/>
                <c:pt idx="0">
                  <c:v>140000000</c:v>
                </c:pt>
              </c:numCache>
            </c:numRef>
          </c:val>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Ｈ</a:t>
            </a:r>
            <a:r>
              <a:rPr lang="en-US" altLang="ja-JP" sz="1600"/>
              <a:t>28</a:t>
            </a:r>
            <a:r>
              <a:rPr lang="ja-JP" altLang="en-US" sz="1600"/>
              <a:t>年度　利益比率</a:t>
            </a:r>
            <a:endParaRPr lang="ja-JP" sz="1600"/>
          </a:p>
        </c:rich>
      </c:tx>
      <c:layout>
        <c:manualLayout>
          <c:xMode val="edge"/>
          <c:yMode val="edge"/>
          <c:x val="0.48519416136916571"/>
          <c:y val="0.10916185175705626"/>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8627884211207542"/>
          <c:y val="0.27577717071080399"/>
          <c:w val="0.51108147199622012"/>
          <c:h val="0.69712421661578028"/>
        </c:manualLayout>
      </c:layout>
      <c:doughnutChart>
        <c:varyColors val="1"/>
        <c:ser>
          <c:idx val="0"/>
          <c:order val="0"/>
          <c:tx>
            <c:strRef>
              <c:f>'２期ＰＬ比較'!$N$20</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15D7-433C-9C33-01B21A0D7D2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15D7-433C-9C33-01B21A0D7D2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15D7-433C-9C33-01B21A0D7D2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15D7-433C-9C33-01B21A0D7D2F}"/>
              </c:ext>
            </c:extLst>
          </c:dPt>
          <c:dLbls>
            <c:dLbl>
              <c:idx val="1"/>
              <c:layout>
                <c:manualLayout>
                  <c:x val="2.9683041213772909E-2"/>
                  <c:y val="5.32003352877824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'２期ＰＬ比較'!$M$21:$M$24</c:f>
              <c:strCache>
                <c:ptCount val="4"/>
                <c:pt idx="0">
                  <c:v>売上高</c:v>
                </c:pt>
                <c:pt idx="1">
                  <c:v>変動費</c:v>
                </c:pt>
                <c:pt idx="2">
                  <c:v>固定費</c:v>
                </c:pt>
                <c:pt idx="3">
                  <c:v>利　益</c:v>
                </c:pt>
              </c:strCache>
            </c:strRef>
          </c:cat>
          <c:val>
            <c:numRef>
              <c:f>'２期ＰＬ比較'!$N$21:$N$24</c:f>
              <c:numCache>
                <c:formatCode>#,##0_);[Red]\(#,##0\)</c:formatCode>
                <c:ptCount val="4"/>
                <c:pt idx="1">
                  <c:v>175400000</c:v>
                </c:pt>
                <c:pt idx="2">
                  <c:v>99350000</c:v>
                </c:pt>
                <c:pt idx="3">
                  <c:v>5250000</c:v>
                </c:pt>
              </c:numCache>
            </c:numRef>
          </c:val>
          <c:extLst xmlns:c16r2="http://schemas.microsoft.com/office/drawing/2015/06/chart">
            <c:ext xmlns:c16="http://schemas.microsoft.com/office/drawing/2014/chart" uri="{C3380CC4-5D6E-409C-BE32-E72D297353CC}">
              <c16:uniqueId val="{00000000-F9F5-4417-8469-EE725DECFD2F}"/>
            </c:ext>
          </c:extLst>
        </c:ser>
        <c:ser>
          <c:idx val="1"/>
          <c:order val="1"/>
          <c:tx>
            <c:strRef>
              <c:f>'２期ＰＬ比較'!$O$20</c:f>
              <c:strCache>
                <c:ptCount val="1"/>
                <c:pt idx="0">
                  <c:v>全社合計</c:v>
                </c:pt>
              </c:strCache>
            </c:strRef>
          </c:tx>
          <c:explosion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9-15D7-433C-9C33-01B21A0D7D2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B-15D7-433C-9C33-01B21A0D7D2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D-15D7-433C-9C33-01B21A0D7D2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F-15D7-433C-9C33-01B21A0D7D2F}"/>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'２期ＰＬ比較'!$M$21:$M$24</c:f>
              <c:strCache>
                <c:ptCount val="4"/>
                <c:pt idx="0">
                  <c:v>売上高</c:v>
                </c:pt>
                <c:pt idx="1">
                  <c:v>変動費</c:v>
                </c:pt>
                <c:pt idx="2">
                  <c:v>固定費</c:v>
                </c:pt>
                <c:pt idx="3">
                  <c:v>利　益</c:v>
                </c:pt>
              </c:strCache>
            </c:strRef>
          </c:cat>
          <c:val>
            <c:numRef>
              <c:f>'２期ＰＬ比較'!$O$21:$O$24</c:f>
              <c:numCache>
                <c:formatCode>#,##0_);[Red]\(#,##0\)</c:formatCode>
                <c:ptCount val="4"/>
                <c:pt idx="0">
                  <c:v>280000000</c:v>
                </c:pt>
              </c:numCache>
            </c:numRef>
          </c:val>
          <c:extLst xmlns:c16r2="http://schemas.microsoft.com/office/drawing/2015/06/chart">
            <c:ext xmlns:c16="http://schemas.microsoft.com/office/drawing/2014/chart" uri="{C3380CC4-5D6E-409C-BE32-E72D297353CC}">
              <c16:uniqueId val="{00000001-F9F5-4417-8469-EE725DECFD2F}"/>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40435734579699045"/>
          <c:y val="0.18527540389317543"/>
          <c:w val="0.465414816216009"/>
          <c:h val="6.178644275469387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en-US" altLang="ja-JP" sz="1600"/>
              <a:t>h29</a:t>
            </a:r>
            <a:r>
              <a:rPr lang="ja-JP" altLang="en-US" sz="1600"/>
              <a:t>年度　利益比率</a:t>
            </a:r>
            <a:endParaRPr lang="ja-JP" sz="1600"/>
          </a:p>
        </c:rich>
      </c:tx>
      <c:layout>
        <c:manualLayout>
          <c:xMode val="edge"/>
          <c:yMode val="edge"/>
          <c:x val="0.28659063440621996"/>
          <c:y val="0.1019666866792177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104872548359378"/>
          <c:y val="0.27610476351537921"/>
          <c:w val="0.77389877399229345"/>
          <c:h val="0.69660478897930078"/>
        </c:manualLayout>
      </c:layout>
      <c:doughnutChart>
        <c:varyColors val="1"/>
        <c:ser>
          <c:idx val="0"/>
          <c:order val="0"/>
          <c:tx>
            <c:strRef>
              <c:f>'２期ＰＬ比較'!$S$20</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4979-4010-B232-969FE10D218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4979-4010-B232-969FE10D218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4979-4010-B232-969FE10D218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4979-4010-B232-969FE10D2181}"/>
              </c:ext>
            </c:extLst>
          </c:dPt>
          <c:dLbls>
            <c:dLbl>
              <c:idx val="1"/>
              <c:layout>
                <c:manualLayout>
                  <c:x val="2.6082907911520931E-2"/>
                  <c:y val="1.6005716687471999E-2"/>
                </c:manualLayout>
              </c:layout>
              <c:showLegendKey val="0"/>
              <c:showVal val="0"/>
              <c:showCatName val="0"/>
              <c:showSerName val="0"/>
              <c:showPercent val="1"/>
              <c:showBubbleSize val="0"/>
              <c:extLst>
                <c:ext xmlns:c15="http://schemas.microsoft.com/office/drawing/2012/chart" uri="{CE6537A1-D6FC-4f65-9D91-7224C49458BB}"/>
              </c:extLst>
            </c:dLbl>
            <c:dLbl>
              <c:idx val="2"/>
              <c:layout>
                <c:manualLayout>
                  <c:x val="-5.2165815823042049E-2"/>
                  <c:y val="-5.3352388958239991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'２期ＰＬ比較'!$R$21:$R$24</c:f>
              <c:strCache>
                <c:ptCount val="4"/>
                <c:pt idx="0">
                  <c:v>売上高</c:v>
                </c:pt>
                <c:pt idx="1">
                  <c:v>変動費</c:v>
                </c:pt>
                <c:pt idx="2">
                  <c:v>固定費</c:v>
                </c:pt>
                <c:pt idx="3">
                  <c:v>利　益</c:v>
                </c:pt>
              </c:strCache>
            </c:strRef>
          </c:cat>
          <c:val>
            <c:numRef>
              <c:f>'２期ＰＬ比較'!$S$21:$S$24</c:f>
              <c:numCache>
                <c:formatCode>#,##0_);[Red]\(#,##0\)</c:formatCode>
                <c:ptCount val="4"/>
                <c:pt idx="1">
                  <c:v>144200000</c:v>
                </c:pt>
                <c:pt idx="2">
                  <c:v>85441470</c:v>
                </c:pt>
                <c:pt idx="3">
                  <c:v>358530</c:v>
                </c:pt>
              </c:numCache>
            </c:numRef>
          </c:val>
          <c:extLst xmlns:c16r2="http://schemas.microsoft.com/office/drawing/2015/06/chart">
            <c:ext xmlns:c16="http://schemas.microsoft.com/office/drawing/2014/chart" uri="{C3380CC4-5D6E-409C-BE32-E72D297353CC}">
              <c16:uniqueId val="{00000008-4979-4010-B232-969FE10D2181}"/>
            </c:ext>
          </c:extLst>
        </c:ser>
        <c:ser>
          <c:idx val="1"/>
          <c:order val="1"/>
          <c:tx>
            <c:strRef>
              <c:f>'２期ＰＬ比較'!$T$20</c:f>
              <c:strCache>
                <c:ptCount val="1"/>
                <c:pt idx="0">
                  <c:v>全社合計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4979-4010-B232-969FE10D218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4979-4010-B232-969FE10D218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4979-4010-B232-969FE10D218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4979-4010-B232-969FE10D2181}"/>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'２期ＰＬ比較'!$R$21:$R$24</c:f>
              <c:strCache>
                <c:ptCount val="4"/>
                <c:pt idx="0">
                  <c:v>売上高</c:v>
                </c:pt>
                <c:pt idx="1">
                  <c:v>変動費</c:v>
                </c:pt>
                <c:pt idx="2">
                  <c:v>固定費</c:v>
                </c:pt>
                <c:pt idx="3">
                  <c:v>利　益</c:v>
                </c:pt>
              </c:strCache>
            </c:strRef>
          </c:cat>
          <c:val>
            <c:numRef>
              <c:f>'２期ＰＬ比較'!$T$21:$T$24</c:f>
              <c:numCache>
                <c:formatCode>#,##0_);[Red]\(#,##0\)</c:formatCode>
                <c:ptCount val="4"/>
                <c:pt idx="0">
                  <c:v>230000000</c:v>
                </c:pt>
              </c:numCache>
            </c:numRef>
          </c:val>
          <c:extLst xmlns:c16r2="http://schemas.microsoft.com/office/drawing/2015/06/chart">
            <c:ext xmlns:c16="http://schemas.microsoft.com/office/drawing/2014/chart" uri="{C3380CC4-5D6E-409C-BE32-E72D297353CC}">
              <c16:uniqueId val="{00000011-4979-4010-B232-969FE10D2181}"/>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21986412653373147"/>
          <c:y val="0.1912756661224303"/>
          <c:w val="0.60441367984853023"/>
          <c:h val="5.895185876024335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Ｈ</a:t>
            </a:r>
            <a:r>
              <a:rPr lang="en-US" altLang="ja-JP" sz="1600"/>
              <a:t>28</a:t>
            </a:r>
            <a:r>
              <a:rPr lang="ja-JP" altLang="en-US" sz="1600"/>
              <a:t>年度　固定費分析</a:t>
            </a:r>
            <a:endParaRPr lang="ja-JP" sz="1600"/>
          </a:p>
        </c:rich>
      </c:tx>
      <c:layout>
        <c:manualLayout>
          <c:xMode val="edge"/>
          <c:yMode val="edge"/>
          <c:x val="0.46677874348451609"/>
          <c:y val="6.6705463119903247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712512271843883"/>
          <c:y val="0.2459992424045073"/>
          <c:w val="0.55002207930115599"/>
          <c:h val="0.73272359850172031"/>
        </c:manualLayout>
      </c:layout>
      <c:doughnutChart>
        <c:varyColors val="1"/>
        <c:ser>
          <c:idx val="0"/>
          <c:order val="0"/>
          <c:tx>
            <c:strRef>
              <c:f>'２期ＰＬ比較'!$N$62</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90E4-49D8-A04A-49570E1F0D94}"/>
              </c:ext>
            </c:extLst>
          </c:dPt>
          <c:dPt>
            <c:idx val="1"/>
            <c:bubble3D val="0"/>
            <c:explosion val="6"/>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90E4-49D8-A04A-49570E1F0D9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90E4-49D8-A04A-49570E1F0D9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90E4-49D8-A04A-49570E1F0D94}"/>
              </c:ext>
            </c:extLst>
          </c:dPt>
          <c:dLbls>
            <c:dLbl>
              <c:idx val="1"/>
              <c:layout>
                <c:manualLayout>
                  <c:x val="3.0196816669023085E-2"/>
                  <c:y val="-5.6110821966105532E-3"/>
                </c:manualLayout>
              </c:layout>
              <c:showLegendKey val="0"/>
              <c:showVal val="0"/>
              <c:showCatName val="0"/>
              <c:showSerName val="0"/>
              <c:showPercent val="1"/>
              <c:showBubbleSize val="0"/>
              <c:extLst>
                <c:ext xmlns:c15="http://schemas.microsoft.com/office/drawing/2012/chart" uri="{CE6537A1-D6FC-4f65-9D91-7224C49458BB}"/>
              </c:extLst>
            </c:dLbl>
            <c:dLbl>
              <c:idx val="2"/>
              <c:layout>
                <c:manualLayout>
                  <c:x val="-2.0131211112682231E-2"/>
                  <c:y val="-5.6110821966106556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'２期ＰＬ比較'!$M$63:$M$66</c:f>
              <c:strCache>
                <c:ptCount val="4"/>
                <c:pt idx="0">
                  <c:v>固定費</c:v>
                </c:pt>
                <c:pt idx="1">
                  <c:v>労務費</c:v>
                </c:pt>
                <c:pt idx="2">
                  <c:v>一般管理費</c:v>
                </c:pt>
                <c:pt idx="3">
                  <c:v>減価償却費</c:v>
                </c:pt>
              </c:strCache>
            </c:strRef>
          </c:cat>
          <c:val>
            <c:numRef>
              <c:f>'２期ＰＬ比較'!$N$63:$N$66</c:f>
              <c:numCache>
                <c:formatCode>#,##0_);[Red]\(#,##0\)</c:formatCode>
                <c:ptCount val="4"/>
                <c:pt idx="1">
                  <c:v>60600000</c:v>
                </c:pt>
                <c:pt idx="2">
                  <c:v>37750000</c:v>
                </c:pt>
                <c:pt idx="3">
                  <c:v>1000000</c:v>
                </c:pt>
              </c:numCache>
            </c:numRef>
          </c:val>
          <c:extLst xmlns:c16r2="http://schemas.microsoft.com/office/drawing/2015/06/chart">
            <c:ext xmlns:c16="http://schemas.microsoft.com/office/drawing/2014/chart" uri="{C3380CC4-5D6E-409C-BE32-E72D297353CC}">
              <c16:uniqueId val="{00000008-90E4-49D8-A04A-49570E1F0D94}"/>
            </c:ext>
          </c:extLst>
        </c:ser>
        <c:ser>
          <c:idx val="1"/>
          <c:order val="1"/>
          <c:tx>
            <c:strRef>
              <c:f>'２期ＰＬ比較'!$O$62</c:f>
              <c:strCache>
                <c:ptCount val="1"/>
                <c:pt idx="0">
                  <c:v>合　　計</c:v>
                </c:pt>
              </c:strCache>
            </c:strRef>
          </c:tx>
          <c:explosion val="3"/>
          <c:dPt>
            <c:idx val="0"/>
            <c:bubble3D val="0"/>
            <c:explosion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90E4-49D8-A04A-49570E1F0D9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90E4-49D8-A04A-49570E1F0D9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90E4-49D8-A04A-49570E1F0D9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90E4-49D8-A04A-49570E1F0D94}"/>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'２期ＰＬ比較'!$M$63:$M$66</c:f>
              <c:strCache>
                <c:ptCount val="4"/>
                <c:pt idx="0">
                  <c:v>固定費</c:v>
                </c:pt>
                <c:pt idx="1">
                  <c:v>労務費</c:v>
                </c:pt>
                <c:pt idx="2">
                  <c:v>一般管理費</c:v>
                </c:pt>
                <c:pt idx="3">
                  <c:v>減価償却費</c:v>
                </c:pt>
              </c:strCache>
            </c:strRef>
          </c:cat>
          <c:val>
            <c:numRef>
              <c:f>'２期ＰＬ比較'!$O$63:$O$66</c:f>
              <c:numCache>
                <c:formatCode>General</c:formatCode>
                <c:ptCount val="4"/>
                <c:pt idx="0" formatCode="#,##0_);[Red]\(#,##0\)">
                  <c:v>99350000</c:v>
                </c:pt>
              </c:numCache>
            </c:numRef>
          </c:val>
          <c:extLst xmlns:c16r2="http://schemas.microsoft.com/office/drawing/2015/06/chart">
            <c:ext xmlns:c16="http://schemas.microsoft.com/office/drawing/2014/chart" uri="{C3380CC4-5D6E-409C-BE32-E72D297353CC}">
              <c16:uniqueId val="{00000011-90E4-49D8-A04A-49570E1F0D94}"/>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33080770213457827"/>
          <c:y val="0.15407396783071958"/>
          <c:w val="0.55350753722156409"/>
          <c:h val="5.722559243045074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en-US" altLang="ja-JP" sz="1600"/>
              <a:t>h29</a:t>
            </a:r>
            <a:r>
              <a:rPr lang="ja-JP" altLang="en-US" sz="1600"/>
              <a:t>年度　固定費分析</a:t>
            </a:r>
            <a:endParaRPr lang="ja-JP" sz="1600"/>
          </a:p>
        </c:rich>
      </c:tx>
      <c:layout>
        <c:manualLayout>
          <c:xMode val="edge"/>
          <c:yMode val="edge"/>
          <c:x val="0.29837291234761681"/>
          <c:y val="6.6053317405642062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809584078089713"/>
          <c:y val="0.25479625362707681"/>
          <c:w val="0.72939321531397505"/>
          <c:h val="0.68245813370675779"/>
        </c:manualLayout>
      </c:layout>
      <c:doughnutChart>
        <c:varyColors val="1"/>
        <c:ser>
          <c:idx val="0"/>
          <c:order val="0"/>
          <c:tx>
            <c:strRef>
              <c:f>'２期ＰＬ比較'!$S$62</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A0B6-4B31-B625-53DA4D231B83}"/>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A0B6-4B31-B625-53DA4D231B8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A0B6-4B31-B625-53DA4D231B83}"/>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A0B6-4B31-B625-53DA4D231B83}"/>
              </c:ext>
            </c:extLst>
          </c:dPt>
          <c:dLbls>
            <c:dLbl>
              <c:idx val="1"/>
              <c:layout>
                <c:manualLayout>
                  <c:x val="3.6923069766576423E-2"/>
                  <c:y val="-9.8621991441970262E-17"/>
                </c:manualLayout>
              </c:layout>
              <c:showLegendKey val="0"/>
              <c:showVal val="0"/>
              <c:showCatName val="0"/>
              <c:showSerName val="0"/>
              <c:showPercent val="1"/>
              <c:showBubbleSize val="0"/>
              <c:extLst>
                <c:ext xmlns:c15="http://schemas.microsoft.com/office/drawing/2012/chart" uri="{CE6537A1-D6FC-4f65-9D91-7224C49458BB}"/>
              </c:extLst>
            </c:dLbl>
            <c:dLbl>
              <c:idx val="2"/>
              <c:layout>
                <c:manualLayout>
                  <c:x val="-4.4307683719891709E-2"/>
                  <c:y val="-5.3794434944526076E-3"/>
                </c:manualLayout>
              </c:layou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'２期ＰＬ比較'!$R$63:$R$66</c:f>
              <c:strCache>
                <c:ptCount val="4"/>
                <c:pt idx="0">
                  <c:v>固定費</c:v>
                </c:pt>
                <c:pt idx="1">
                  <c:v>労務費</c:v>
                </c:pt>
                <c:pt idx="2">
                  <c:v>一般管理費</c:v>
                </c:pt>
                <c:pt idx="3">
                  <c:v>減価償却費</c:v>
                </c:pt>
              </c:strCache>
            </c:strRef>
          </c:cat>
          <c:val>
            <c:numRef>
              <c:f>'２期ＰＬ比較'!$S$63:$S$66</c:f>
              <c:numCache>
                <c:formatCode>#,##0_);[Red]\(#,##0\)</c:formatCode>
                <c:ptCount val="4"/>
                <c:pt idx="1">
                  <c:v>46300000</c:v>
                </c:pt>
                <c:pt idx="2">
                  <c:v>37600000</c:v>
                </c:pt>
                <c:pt idx="3">
                  <c:v>1541470</c:v>
                </c:pt>
              </c:numCache>
            </c:numRef>
          </c:val>
          <c:extLst xmlns:c16r2="http://schemas.microsoft.com/office/drawing/2015/06/chart">
            <c:ext xmlns:c16="http://schemas.microsoft.com/office/drawing/2014/chart" uri="{C3380CC4-5D6E-409C-BE32-E72D297353CC}">
              <c16:uniqueId val="{00000008-A0B6-4B31-B625-53DA4D231B83}"/>
            </c:ext>
          </c:extLst>
        </c:ser>
        <c:ser>
          <c:idx val="1"/>
          <c:order val="1"/>
          <c:tx>
            <c:strRef>
              <c:f>'２期ＰＬ比較'!$T$62</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A0B6-4B31-B625-53DA4D231B83}"/>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A0B6-4B31-B625-53DA4D231B8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A0B6-4B31-B625-53DA4D231B83}"/>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A0B6-4B31-B625-53DA4D231B83}"/>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'２期ＰＬ比較'!$R$63:$R$66</c:f>
              <c:strCache>
                <c:ptCount val="4"/>
                <c:pt idx="0">
                  <c:v>固定費</c:v>
                </c:pt>
                <c:pt idx="1">
                  <c:v>労務費</c:v>
                </c:pt>
                <c:pt idx="2">
                  <c:v>一般管理費</c:v>
                </c:pt>
                <c:pt idx="3">
                  <c:v>減価償却費</c:v>
                </c:pt>
              </c:strCache>
            </c:strRef>
          </c:cat>
          <c:val>
            <c:numRef>
              <c:f>'２期ＰＬ比較'!$T$63:$T$66</c:f>
              <c:numCache>
                <c:formatCode>General</c:formatCode>
                <c:ptCount val="4"/>
                <c:pt idx="0" formatCode="#,##0_);[Red]\(#,##0\)">
                  <c:v>85441470</c:v>
                </c:pt>
              </c:numCache>
            </c:numRef>
          </c:val>
          <c:extLst xmlns:c16r2="http://schemas.microsoft.com/office/drawing/2015/06/chart">
            <c:ext xmlns:c16="http://schemas.microsoft.com/office/drawing/2014/chart" uri="{C3380CC4-5D6E-409C-BE32-E72D297353CC}">
              <c16:uniqueId val="{00000011-A0B6-4B31-B625-53DA4D231B83}"/>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18498341659921666"/>
          <c:y val="0.17543275928599961"/>
          <c:w val="0.62436341445558097"/>
          <c:h val="4.458630131172526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en-US" altLang="ja-JP" sz="1600"/>
              <a:t>h28</a:t>
            </a:r>
            <a:r>
              <a:rPr lang="ja-JP" altLang="en-US" sz="1600"/>
              <a:t>年度　変動費内訳</a:t>
            </a:r>
            <a:endParaRPr lang="en-US" altLang="ja-JP" sz="1600"/>
          </a:p>
        </c:rich>
      </c:tx>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tx>
            <c:strRef>
              <c:f>'２期ＰＬ比較'!$N$41</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dLbl>
              <c:idx val="2"/>
              <c:layout>
                <c:manualLayout>
                  <c:x val="2.7777777777777779E-3"/>
                  <c:y val="2.4108486925627955E-2"/>
                </c:manualLayout>
              </c:layout>
              <c:tx>
                <c:rich>
                  <a:bodyPr/>
                  <a:lstStyle/>
                  <a:p>
                    <a:r>
                      <a:rPr lang="en-US" altLang="ja-JP"/>
                      <a:t>1%</a:t>
                    </a:r>
                  </a:p>
                </c:rich>
              </c:tx>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'２期ＰＬ比較'!$M$42:$M$46</c:f>
              <c:strCache>
                <c:ptCount val="5"/>
                <c:pt idx="0">
                  <c:v>売上高</c:v>
                </c:pt>
                <c:pt idx="1">
                  <c:v>材料費</c:v>
                </c:pt>
                <c:pt idx="2">
                  <c:v>賞　与</c:v>
                </c:pt>
                <c:pt idx="3">
                  <c:v>外注費</c:v>
                </c:pt>
                <c:pt idx="4">
                  <c:v>限界利益</c:v>
                </c:pt>
              </c:strCache>
            </c:strRef>
          </c:cat>
          <c:val>
            <c:numRef>
              <c:f>'２期ＰＬ比較'!$N$42:$N$46</c:f>
              <c:numCache>
                <c:formatCode>#,##0_);[Red]\(#,##0\)</c:formatCode>
                <c:ptCount val="5"/>
                <c:pt idx="1">
                  <c:v>50000000</c:v>
                </c:pt>
                <c:pt idx="2">
                  <c:v>1500000</c:v>
                </c:pt>
                <c:pt idx="3">
                  <c:v>120000000</c:v>
                </c:pt>
                <c:pt idx="4">
                  <c:v>108500000</c:v>
                </c:pt>
              </c:numCache>
            </c:numRef>
          </c:val>
        </c:ser>
        <c:ser>
          <c:idx val="1"/>
          <c:order val="1"/>
          <c:tx>
            <c:strRef>
              <c:f>'２期ＰＬ比較'!$O$41</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'２期ＰＬ比較'!$M$42:$M$46</c:f>
              <c:strCache>
                <c:ptCount val="5"/>
                <c:pt idx="0">
                  <c:v>売上高</c:v>
                </c:pt>
                <c:pt idx="1">
                  <c:v>材料費</c:v>
                </c:pt>
                <c:pt idx="2">
                  <c:v>賞　与</c:v>
                </c:pt>
                <c:pt idx="3">
                  <c:v>外注費</c:v>
                </c:pt>
                <c:pt idx="4">
                  <c:v>限界利益</c:v>
                </c:pt>
              </c:strCache>
            </c:strRef>
          </c:cat>
          <c:val>
            <c:numRef>
              <c:f>'２期ＰＬ比較'!$O$42:$O$46</c:f>
              <c:numCache>
                <c:formatCode>#,##0_);[Red]\(#,##0\)</c:formatCode>
                <c:ptCount val="5"/>
                <c:pt idx="0">
                  <c:v>280000000</c:v>
                </c:pt>
              </c:numCache>
            </c:numRef>
          </c:val>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en-US" altLang="ja-JP" sz="1600"/>
              <a:t>H29</a:t>
            </a:r>
            <a:r>
              <a:rPr lang="ja-JP" altLang="en-US" sz="1600"/>
              <a:t>年度　変動費内訳</a:t>
            </a:r>
            <a:endParaRPr lang="ja-JP" sz="1600"/>
          </a:p>
        </c:rich>
      </c:tx>
      <c:layout>
        <c:manualLayout>
          <c:xMode val="edge"/>
          <c:yMode val="edge"/>
          <c:x val="0.32686789151356077"/>
          <c:y val="2.7777777777777776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09273840769903"/>
          <c:y val="0.23118753392868197"/>
          <c:w val="0.71448140857392828"/>
          <c:h val="0.72736169233036996"/>
        </c:manualLayout>
      </c:layout>
      <c:doughnutChart>
        <c:varyColors val="1"/>
        <c:ser>
          <c:idx val="0"/>
          <c:order val="0"/>
          <c:tx>
            <c:strRef>
              <c:f>'２期ＰＬ比較'!$S$41</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'２期ＰＬ比較'!$R$42:$R$46</c:f>
              <c:strCache>
                <c:ptCount val="5"/>
                <c:pt idx="0">
                  <c:v>売上高</c:v>
                </c:pt>
                <c:pt idx="1">
                  <c:v>材料費</c:v>
                </c:pt>
                <c:pt idx="2">
                  <c:v>賞　与</c:v>
                </c:pt>
                <c:pt idx="3">
                  <c:v>外注費</c:v>
                </c:pt>
                <c:pt idx="4">
                  <c:v>限界利益</c:v>
                </c:pt>
              </c:strCache>
            </c:strRef>
          </c:cat>
          <c:val>
            <c:numRef>
              <c:f>'２期ＰＬ比較'!$S$42:$S$46</c:f>
              <c:numCache>
                <c:formatCode>#,##0_);[Red]\(#,##0\)</c:formatCode>
                <c:ptCount val="5"/>
                <c:pt idx="1">
                  <c:v>40000000</c:v>
                </c:pt>
                <c:pt idx="2">
                  <c:v>600000</c:v>
                </c:pt>
                <c:pt idx="3">
                  <c:v>100000000</c:v>
                </c:pt>
                <c:pt idx="4">
                  <c:v>89400000</c:v>
                </c:pt>
              </c:numCache>
            </c:numRef>
          </c:val>
        </c:ser>
        <c:ser>
          <c:idx val="1"/>
          <c:order val="1"/>
          <c:tx>
            <c:strRef>
              <c:f>'２期ＰＬ比較'!$T$41</c:f>
              <c:strCache>
                <c:ptCount val="1"/>
                <c:pt idx="0">
                  <c:v>合　　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'２期ＰＬ比較'!$R$42:$R$46</c:f>
              <c:strCache>
                <c:ptCount val="5"/>
                <c:pt idx="0">
                  <c:v>売上高</c:v>
                </c:pt>
                <c:pt idx="1">
                  <c:v>材料費</c:v>
                </c:pt>
                <c:pt idx="2">
                  <c:v>賞　与</c:v>
                </c:pt>
                <c:pt idx="3">
                  <c:v>外注費</c:v>
                </c:pt>
                <c:pt idx="4">
                  <c:v>限界利益</c:v>
                </c:pt>
              </c:strCache>
            </c:strRef>
          </c:cat>
          <c:val>
            <c:numRef>
              <c:f>'２期ＰＬ比較'!$T$42:$T$46</c:f>
              <c:numCache>
                <c:formatCode>#,##0_);[Red]\(#,##0\)</c:formatCode>
                <c:ptCount val="5"/>
                <c:pt idx="0">
                  <c:v>230000000</c:v>
                </c:pt>
              </c:numCache>
            </c:numRef>
          </c:val>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11209995625546804"/>
          <c:y val="0.11820429931788595"/>
          <c:w val="0.77580008748906382"/>
          <c:h val="5.456533656584512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目標　利益比率</a:t>
            </a:r>
            <a:endParaRPr lang="ja-JP" sz="1600"/>
          </a:p>
        </c:rich>
      </c:tx>
      <c:layout>
        <c:manualLayout>
          <c:xMode val="edge"/>
          <c:yMode val="edge"/>
          <c:x val="0.53646487508142415"/>
          <c:y val="0.10916181860507358"/>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8627884211207542"/>
          <c:y val="0.27577717071080399"/>
          <c:w val="0.51108147199622012"/>
          <c:h val="0.69712421661578028"/>
        </c:manualLayout>
      </c:layout>
      <c:doughnutChart>
        <c:varyColors val="1"/>
        <c:ser>
          <c:idx val="0"/>
          <c:order val="0"/>
          <c:tx>
            <c:strRef>
              <c:f>'２期ＰＬ比較'!$N$20</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24A9-4682-B59F-575EED4F752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24A9-4682-B59F-575EED4F752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24A9-4682-B59F-575EED4F7528}"/>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24A9-4682-B59F-575EED4F7528}"/>
              </c:ext>
            </c:extLst>
          </c:dPt>
          <c:dLbls>
            <c:dLbl>
              <c:idx val="1"/>
              <c:layout>
                <c:manualLayout>
                  <c:x val="3.5227529620943457E-2"/>
                  <c:y val="-5.32003352877824E-3"/>
                </c:manualLayout>
              </c:layou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2.7369756379904478E-2"/>
                  <c:y val="-1.3300083821945599E-2"/>
                </c:manualLayout>
              </c:layout>
              <c:showLegendKey val="0"/>
              <c:showVal val="0"/>
              <c:showCatName val="0"/>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予実管理!$M$21:$M$24</c:f>
              <c:strCache>
                <c:ptCount val="4"/>
                <c:pt idx="0">
                  <c:v>売上高</c:v>
                </c:pt>
                <c:pt idx="1">
                  <c:v>変動費</c:v>
                </c:pt>
                <c:pt idx="2">
                  <c:v>固定費</c:v>
                </c:pt>
                <c:pt idx="3">
                  <c:v>利　益</c:v>
                </c:pt>
              </c:strCache>
            </c:strRef>
          </c:cat>
          <c:val>
            <c:numRef>
              <c:f>'２期ＰＬ比較'!$N$21:$N$24</c:f>
              <c:numCache>
                <c:formatCode>#,##0_);[Red]\(#,##0\)</c:formatCode>
                <c:ptCount val="4"/>
                <c:pt idx="1">
                  <c:v>175400000</c:v>
                </c:pt>
                <c:pt idx="2">
                  <c:v>99350000</c:v>
                </c:pt>
                <c:pt idx="3">
                  <c:v>5250000</c:v>
                </c:pt>
              </c:numCache>
            </c:numRef>
          </c:val>
          <c:extLst xmlns:c16r2="http://schemas.microsoft.com/office/drawing/2015/06/chart">
            <c:ext xmlns:c16="http://schemas.microsoft.com/office/drawing/2014/chart" uri="{C3380CC4-5D6E-409C-BE32-E72D297353CC}">
              <c16:uniqueId val="{00000008-24A9-4682-B59F-575EED4F7528}"/>
            </c:ext>
          </c:extLst>
        </c:ser>
        <c:ser>
          <c:idx val="1"/>
          <c:order val="1"/>
          <c:tx>
            <c:strRef>
              <c:f>予実管理!$O$20</c:f>
              <c:strCache>
                <c:ptCount val="1"/>
                <c:pt idx="0">
                  <c:v>全社合計</c:v>
                </c:pt>
              </c:strCache>
            </c:strRef>
          </c:tx>
          <c:explosion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24A9-4682-B59F-575EED4F752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24A9-4682-B59F-575EED4F752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24A9-4682-B59F-575EED4F7528}"/>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24A9-4682-B59F-575EED4F7528}"/>
              </c:ext>
            </c:extLst>
          </c:dPt>
          <c:dLbls>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予実管理!$M$21:$M$24</c:f>
              <c:strCache>
                <c:ptCount val="4"/>
                <c:pt idx="0">
                  <c:v>売上高</c:v>
                </c:pt>
                <c:pt idx="1">
                  <c:v>変動費</c:v>
                </c:pt>
                <c:pt idx="2">
                  <c:v>固定費</c:v>
                </c:pt>
                <c:pt idx="3">
                  <c:v>利　益</c:v>
                </c:pt>
              </c:strCache>
            </c:strRef>
          </c:cat>
          <c:val>
            <c:numRef>
              <c:f>予実管理!$O$21:$O$24</c:f>
              <c:numCache>
                <c:formatCode>#,##0_);[Red]\(#,##0\)</c:formatCode>
                <c:ptCount val="4"/>
                <c:pt idx="0">
                  <c:v>280000000</c:v>
                </c:pt>
              </c:numCache>
            </c:numRef>
          </c:val>
          <c:extLst xmlns:c16r2="http://schemas.microsoft.com/office/drawing/2015/06/chart">
            <c:ext xmlns:c16="http://schemas.microsoft.com/office/drawing/2014/chart" uri="{C3380CC4-5D6E-409C-BE32-E72D297353CC}">
              <c16:uniqueId val="{00000011-24A9-4682-B59F-575EED4F7528}"/>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3986844513937437"/>
          <c:y val="0.18262380955860633"/>
          <c:w val="0.47846359087900342"/>
          <c:h val="6.178644275469387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r>
              <a:rPr lang="ja-JP" altLang="en-US" sz="1600"/>
              <a:t>実績　利益比率</a:t>
            </a:r>
            <a:endParaRPr lang="ja-JP" sz="1600"/>
          </a:p>
        </c:rich>
      </c:tx>
      <c:layout>
        <c:manualLayout>
          <c:xMode val="edge"/>
          <c:yMode val="edge"/>
          <c:x val="0.34971878114470861"/>
          <c:y val="0.1152620501881448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104872548359378"/>
          <c:y val="0.27610476351537921"/>
          <c:w val="0.77389877399229345"/>
          <c:h val="0.69660478897930078"/>
        </c:manualLayout>
      </c:layout>
      <c:doughnutChart>
        <c:varyColors val="1"/>
        <c:ser>
          <c:idx val="0"/>
          <c:order val="0"/>
          <c:tx>
            <c:strRef>
              <c:f>'２期ＰＬ比較'!$S$20</c:f>
              <c:strCache>
                <c:ptCount val="1"/>
                <c:pt idx="0">
                  <c:v>金額内訳</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D89C-45FE-ABCC-9101BFA5B61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D89C-45FE-ABCC-9101BFA5B61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5-D89C-45FE-ABCC-9101BFA5B61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7-D89C-45FE-ABCC-9101BFA5B611}"/>
              </c:ext>
            </c:extLst>
          </c:dPt>
          <c:dLbls>
            <c:dLbl>
              <c:idx val="1"/>
              <c:layout>
                <c:manualLayout>
                  <c:x val="4.1776427445221379E-2"/>
                  <c:y val="5.3352388958239991E-3"/>
                </c:manualLayout>
              </c:layou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4.4387454160547714E-2"/>
                  <c:y val="0"/>
                </c:manualLayout>
              </c:layout>
              <c:showLegendKey val="0"/>
              <c:showVal val="0"/>
              <c:showCatName val="0"/>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予実管理!$R$21:$R$24</c:f>
              <c:strCache>
                <c:ptCount val="4"/>
                <c:pt idx="0">
                  <c:v>売上高</c:v>
                </c:pt>
                <c:pt idx="1">
                  <c:v>変動費</c:v>
                </c:pt>
                <c:pt idx="2">
                  <c:v>固定費</c:v>
                </c:pt>
                <c:pt idx="3">
                  <c:v>利　益</c:v>
                </c:pt>
              </c:strCache>
            </c:strRef>
          </c:cat>
          <c:val>
            <c:numRef>
              <c:f>'２期ＰＬ比較'!$S$21:$S$24</c:f>
              <c:numCache>
                <c:formatCode>#,##0_);[Red]\(#,##0\)</c:formatCode>
                <c:ptCount val="4"/>
                <c:pt idx="1">
                  <c:v>144200000</c:v>
                </c:pt>
                <c:pt idx="2">
                  <c:v>85441470</c:v>
                </c:pt>
                <c:pt idx="3">
                  <c:v>358530</c:v>
                </c:pt>
              </c:numCache>
            </c:numRef>
          </c:val>
          <c:extLst xmlns:c16r2="http://schemas.microsoft.com/office/drawing/2015/06/chart">
            <c:ext xmlns:c16="http://schemas.microsoft.com/office/drawing/2014/chart" uri="{C3380CC4-5D6E-409C-BE32-E72D297353CC}">
              <c16:uniqueId val="{00000008-D89C-45FE-ABCC-9101BFA5B611}"/>
            </c:ext>
          </c:extLst>
        </c:ser>
        <c:ser>
          <c:idx val="1"/>
          <c:order val="1"/>
          <c:tx>
            <c:strRef>
              <c:f>予実管理!$T$20</c:f>
              <c:strCache>
                <c:ptCount val="1"/>
                <c:pt idx="0">
                  <c:v>全社合計</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A-D89C-45FE-ABCC-9101BFA5B61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C-D89C-45FE-ABCC-9101BFA5B61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E-D89C-45FE-ABCC-9101BFA5B61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10-D89C-45FE-ABCC-9101BFA5B61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lt1"/>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予実管理!$R$21:$R$24</c:f>
              <c:strCache>
                <c:ptCount val="4"/>
                <c:pt idx="0">
                  <c:v>売上高</c:v>
                </c:pt>
                <c:pt idx="1">
                  <c:v>変動費</c:v>
                </c:pt>
                <c:pt idx="2">
                  <c:v>固定費</c:v>
                </c:pt>
                <c:pt idx="3">
                  <c:v>利　益</c:v>
                </c:pt>
              </c:strCache>
            </c:strRef>
          </c:cat>
          <c:val>
            <c:numRef>
              <c:f>予実管理!$T$21:$T$24</c:f>
              <c:numCache>
                <c:formatCode>#,##0_);[Red]\(#,##0\)</c:formatCode>
                <c:ptCount val="4"/>
                <c:pt idx="0">
                  <c:v>140000000</c:v>
                </c:pt>
              </c:numCache>
            </c:numRef>
          </c:val>
          <c:extLst xmlns:c16r2="http://schemas.microsoft.com/office/drawing/2015/06/chart">
            <c:ext xmlns:c16="http://schemas.microsoft.com/office/drawing/2014/chart" uri="{C3380CC4-5D6E-409C-BE32-E72D297353CC}">
              <c16:uniqueId val="{00000011-D89C-45FE-ABCC-9101BFA5B611}"/>
            </c:ext>
          </c:extLst>
        </c:ser>
        <c:dLbls>
          <c:showLegendKey val="0"/>
          <c:showVal val="0"/>
          <c:showCatName val="0"/>
          <c:showSerName val="0"/>
          <c:showPercent val="1"/>
          <c:showBubbleSize val="0"/>
          <c:showLeaderLines val="1"/>
        </c:dLbls>
        <c:firstSliceAng val="0"/>
        <c:holeSize val="25"/>
      </c:doughnutChart>
      <c:spPr>
        <a:noFill/>
        <a:ln>
          <a:noFill/>
        </a:ln>
        <a:effectLst/>
      </c:spPr>
    </c:plotArea>
    <c:legend>
      <c:legendPos val="t"/>
      <c:layout>
        <c:manualLayout>
          <c:xMode val="edge"/>
          <c:yMode val="edge"/>
          <c:x val="0.27463830575069687"/>
          <c:y val="0.19127571509079797"/>
          <c:w val="0.52616500485410111"/>
          <c:h val="5.895185876024335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19</xdr:col>
      <xdr:colOff>375330</xdr:colOff>
      <xdr:row>29</xdr:row>
      <xdr:rowOff>33451</xdr:rowOff>
    </xdr:from>
    <xdr:to>
      <xdr:col>20</xdr:col>
      <xdr:colOff>619125</xdr:colOff>
      <xdr:row>33</xdr:row>
      <xdr:rowOff>346226</xdr:rowOff>
    </xdr:to>
    <xdr:sp macro="" textlink="">
      <xdr:nvSpPr>
        <xdr:cNvPr id="2" name="矢印: 右 2">
          <a:extLst>
            <a:ext uri="{FF2B5EF4-FFF2-40B4-BE49-F238E27FC236}">
              <a16:creationId xmlns="" xmlns:a16="http://schemas.microsoft.com/office/drawing/2014/main" id="{00000000-0008-0000-0000-000002000000}"/>
            </a:ext>
          </a:extLst>
        </xdr:cNvPr>
        <xdr:cNvSpPr/>
      </xdr:nvSpPr>
      <xdr:spPr>
        <a:xfrm>
          <a:off x="14027830" y="9907701"/>
          <a:ext cx="926420" cy="1709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53</xdr:row>
      <xdr:rowOff>6349</xdr:rowOff>
    </xdr:from>
    <xdr:to>
      <xdr:col>37</xdr:col>
      <xdr:colOff>261936</xdr:colOff>
      <xdr:row>67</xdr:row>
      <xdr:rowOff>71437</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47625" y="18637249"/>
          <a:ext cx="28379736" cy="4332288"/>
        </a:xfrm>
        <a:prstGeom prst="rect">
          <a:avLst/>
        </a:prstGeom>
        <a:ln>
          <a:solidFill>
            <a:schemeClr val="tx1">
              <a:lumMod val="50000"/>
              <a:lumOff val="50000"/>
            </a:schemeClr>
          </a:solidFill>
        </a:ln>
        <a:effectLst>
          <a:glow rad="101600">
            <a:schemeClr val="tx1">
              <a:lumMod val="65000"/>
              <a:lumOff val="35000"/>
              <a:alpha val="40000"/>
            </a:schemeClr>
          </a:glow>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kumimoji="1" lang="ja-JP" altLang="en-US" sz="1100"/>
            <a:t>コメント：</a:t>
          </a:r>
          <a:endParaRPr kumimoji="1" lang="en-US" altLang="ja-JP" sz="1100"/>
        </a:p>
        <a:p>
          <a:r>
            <a:rPr kumimoji="1" lang="ja-JP" altLang="en-US" sz="1800" b="1" u="sng">
              <a:solidFill>
                <a:schemeClr val="tx1"/>
              </a:solidFill>
            </a:rPr>
            <a:t>キャッシュフロー改善・強化に向けて</a:t>
          </a:r>
          <a:endParaRPr kumimoji="1" lang="en-US" altLang="ja-JP" sz="1800" b="1" u="sng">
            <a:solidFill>
              <a:schemeClr val="tx1"/>
            </a:solidFill>
          </a:endParaRPr>
        </a:p>
        <a:p>
          <a:endParaRPr kumimoji="1" lang="en-US" altLang="ja-JP" sz="1100"/>
        </a:p>
        <a:p>
          <a:r>
            <a:rPr kumimoji="1" lang="ja-JP" altLang="en-US" sz="1100"/>
            <a:t>１）</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２）</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３）</a:t>
          </a:r>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28</xdr:col>
      <xdr:colOff>95250</xdr:colOff>
      <xdr:row>20</xdr:row>
      <xdr:rowOff>217716</xdr:rowOff>
    </xdr:from>
    <xdr:to>
      <xdr:col>37</xdr:col>
      <xdr:colOff>861219</xdr:colOff>
      <xdr:row>46</xdr:row>
      <xdr:rowOff>57151</xdr:rowOff>
    </xdr:to>
    <xdr:graphicFrame macro="">
      <xdr:nvGraphicFramePr>
        <xdr:cNvPr id="4" name="グラフ 3">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333038</xdr:colOff>
      <xdr:row>1</xdr:row>
      <xdr:rowOff>449036</xdr:rowOff>
    </xdr:from>
    <xdr:to>
      <xdr:col>16</xdr:col>
      <xdr:colOff>0</xdr:colOff>
      <xdr:row>17</xdr:row>
      <xdr:rowOff>163286</xdr:rowOff>
    </xdr:to>
    <xdr:graphicFrame macro="">
      <xdr:nvGraphicFramePr>
        <xdr:cNvPr id="3" name="グラフ 2">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7937</xdr:colOff>
      <xdr:row>1</xdr:row>
      <xdr:rowOff>428625</xdr:rowOff>
    </xdr:from>
    <xdr:to>
      <xdr:col>20</xdr:col>
      <xdr:colOff>876526</xdr:colOff>
      <xdr:row>17</xdr:row>
      <xdr:rowOff>129268</xdr:rowOff>
    </xdr:to>
    <xdr:graphicFrame macro="">
      <xdr:nvGraphicFramePr>
        <xdr:cNvPr id="4" name="グラフ 3">
          <a:extLst>
            <a:ext uri="{FF2B5EF4-FFF2-40B4-BE49-F238E27FC236}">
              <a16:creationId xmlns=""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466044</xdr:colOff>
      <xdr:row>45</xdr:row>
      <xdr:rowOff>273163</xdr:rowOff>
    </xdr:from>
    <xdr:to>
      <xdr:col>16</xdr:col>
      <xdr:colOff>23812</xdr:colOff>
      <xdr:row>60</xdr:row>
      <xdr:rowOff>1701</xdr:rowOff>
    </xdr:to>
    <xdr:graphicFrame macro="">
      <xdr:nvGraphicFramePr>
        <xdr:cNvPr id="6" name="グラフ 5">
          <a:extLst>
            <a:ext uri="{FF2B5EF4-FFF2-40B4-BE49-F238E27FC236}">
              <a16:creationId xmlns=""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496093</xdr:colOff>
      <xdr:row>45</xdr:row>
      <xdr:rowOff>231319</xdr:rowOff>
    </xdr:from>
    <xdr:to>
      <xdr:col>20</xdr:col>
      <xdr:colOff>964406</xdr:colOff>
      <xdr:row>60</xdr:row>
      <xdr:rowOff>154779</xdr:rowOff>
    </xdr:to>
    <xdr:graphicFrame macro="">
      <xdr:nvGraphicFramePr>
        <xdr:cNvPr id="8" name="グラフ 7">
          <a:extLst>
            <a:ext uri="{FF2B5EF4-FFF2-40B4-BE49-F238E27FC236}">
              <a16:creationId xmlns=""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1178718</xdr:colOff>
      <xdr:row>3</xdr:row>
      <xdr:rowOff>0</xdr:rowOff>
    </xdr:from>
    <xdr:to>
      <xdr:col>29</xdr:col>
      <xdr:colOff>408781</xdr:colOff>
      <xdr:row>69</xdr:row>
      <xdr:rowOff>35719</xdr:rowOff>
    </xdr:to>
    <xdr:sp macro="" textlink="">
      <xdr:nvSpPr>
        <xdr:cNvPr id="12" name="テキスト ボックス 11">
          <a:extLst>
            <a:ext uri="{FF2B5EF4-FFF2-40B4-BE49-F238E27FC236}">
              <a16:creationId xmlns="" xmlns:a16="http://schemas.microsoft.com/office/drawing/2014/main" id="{00000000-0008-0000-0100-00000C000000}"/>
            </a:ext>
          </a:extLst>
        </xdr:cNvPr>
        <xdr:cNvSpPr txBox="1"/>
      </xdr:nvSpPr>
      <xdr:spPr>
        <a:xfrm>
          <a:off x="23526749" y="1321594"/>
          <a:ext cx="7695407" cy="21526500"/>
        </a:xfrm>
        <a:prstGeom prst="rect">
          <a:avLst/>
        </a:prstGeom>
        <a:ln>
          <a:solidFill>
            <a:schemeClr val="tx1">
              <a:lumMod val="50000"/>
              <a:lumOff val="50000"/>
            </a:schemeClr>
          </a:solidFill>
        </a:ln>
        <a:effectLst>
          <a:glow rad="101600">
            <a:schemeClr val="tx1">
              <a:lumMod val="50000"/>
              <a:lumOff val="50000"/>
              <a:alpha val="40000"/>
            </a:schemeClr>
          </a:glow>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kumimoji="1" lang="ja-JP" altLang="en-US" sz="1400"/>
            <a:t>コメント：</a:t>
          </a:r>
          <a:endParaRPr kumimoji="1" lang="en-US" altLang="ja-JP" sz="1400"/>
        </a:p>
        <a:p>
          <a:r>
            <a:rPr kumimoji="1" lang="ja-JP" altLang="en-US" sz="1400" b="1" u="sng"/>
            <a:t>限界利益向上に向けて</a:t>
          </a:r>
          <a:endParaRPr kumimoji="1" lang="en-US" altLang="ja-JP" sz="1400" b="1" u="sng"/>
        </a:p>
        <a:p>
          <a:r>
            <a:rPr kumimoji="1" lang="ja-JP" altLang="en-US" sz="1400" b="1" u="sng"/>
            <a:t>（原価利益＝売上高ー変動費）</a:t>
          </a:r>
          <a:endParaRPr kumimoji="1" lang="en-US" altLang="ja-JP" sz="1400" b="1" u="sng"/>
        </a:p>
        <a:p>
          <a:r>
            <a:rPr kumimoji="1" lang="ja-JP" altLang="en-US" sz="1400"/>
            <a:t>１）値入れ</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r>
            <a:rPr kumimoji="1" lang="ja-JP" altLang="en-US" sz="1400"/>
            <a:t>２）変動費の取り組み</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b="1" u="sng"/>
        </a:p>
        <a:p>
          <a:endParaRPr kumimoji="1" lang="en-US" altLang="ja-JP" sz="1400" b="1" u="sng"/>
        </a:p>
        <a:p>
          <a:endParaRPr kumimoji="1" lang="en-US" altLang="ja-JP" sz="1400" b="1" u="sng"/>
        </a:p>
        <a:p>
          <a:r>
            <a:rPr kumimoji="1" lang="ja-JP" altLang="en-US" sz="1400" b="1" u="sng"/>
            <a:t>利益向上に向けて</a:t>
          </a:r>
          <a:endParaRPr kumimoji="1" lang="en-US" altLang="ja-JP" sz="1400" b="1" u="sng"/>
        </a:p>
        <a:p>
          <a:r>
            <a:rPr kumimoji="1" lang="ja-JP" altLang="en-US" sz="1400"/>
            <a:t>１）固定費の圧縮</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コメント：</a:t>
          </a:r>
          <a:endParaRPr lang="ja-JP" altLang="ja-JP" sz="1400">
            <a:effectLst/>
          </a:endParaRPr>
        </a:p>
        <a:p>
          <a:r>
            <a:rPr kumimoji="1" lang="ja-JP" altLang="ja-JP" sz="1400" b="1" u="sng">
              <a:solidFill>
                <a:schemeClr val="dk1"/>
              </a:solidFill>
              <a:effectLst/>
              <a:latin typeface="+mn-lt"/>
              <a:ea typeface="+mn-ea"/>
              <a:cs typeface="+mn-cs"/>
            </a:rPr>
            <a:t>変動費の抑制に向けて</a:t>
          </a:r>
          <a:endParaRPr lang="ja-JP" altLang="ja-JP" sz="1400">
            <a:effectLst/>
          </a:endParaRPr>
        </a:p>
        <a:p>
          <a:r>
            <a:rPr kumimoji="1" lang="ja-JP" altLang="ja-JP" sz="1400">
              <a:solidFill>
                <a:schemeClr val="dk1"/>
              </a:solidFill>
              <a:effectLst/>
              <a:latin typeface="+mn-lt"/>
              <a:ea typeface="+mn-ea"/>
              <a:cs typeface="+mn-cs"/>
            </a:rPr>
            <a:t>１）商品仕入</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２）外注費</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３）材料費</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４）労務外注費</a:t>
          </a:r>
          <a:endParaRPr lang="ja-JP" altLang="ja-JP" sz="1400">
            <a:effectLst/>
          </a:endParaRPr>
        </a:p>
        <a:p>
          <a:endParaRPr kumimoji="1" lang="en-US" altLang="ja-JP" sz="1400"/>
        </a:p>
        <a:p>
          <a:endParaRPr kumimoji="1" lang="en-US" altLang="ja-JP" sz="1400"/>
        </a:p>
        <a:p>
          <a:endParaRPr kumimoji="1" lang="en-US" altLang="ja-JP" sz="1400"/>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コメント：</a:t>
          </a:r>
          <a:endParaRPr lang="ja-JP" altLang="ja-JP" sz="1400">
            <a:effectLst/>
          </a:endParaRPr>
        </a:p>
        <a:p>
          <a:r>
            <a:rPr kumimoji="1" lang="ja-JP" altLang="ja-JP" sz="1400" b="1" u="sng">
              <a:solidFill>
                <a:schemeClr val="dk1"/>
              </a:solidFill>
              <a:effectLst/>
              <a:latin typeface="+mn-lt"/>
              <a:ea typeface="+mn-ea"/>
              <a:cs typeface="+mn-cs"/>
            </a:rPr>
            <a:t>固定費の圧縮に向けて</a:t>
          </a:r>
          <a:endParaRPr lang="ja-JP" altLang="ja-JP" sz="1400">
            <a:effectLst/>
          </a:endParaRPr>
        </a:p>
        <a:p>
          <a:r>
            <a:rPr kumimoji="1" lang="ja-JP" altLang="ja-JP" sz="1400" b="0">
              <a:solidFill>
                <a:schemeClr val="dk1"/>
              </a:solidFill>
              <a:effectLst/>
              <a:latin typeface="+mn-lt"/>
              <a:ea typeface="+mn-ea"/>
              <a:cs typeface="+mn-cs"/>
            </a:rPr>
            <a:t>１）</a:t>
          </a:r>
          <a:endParaRPr lang="ja-JP" altLang="ja-JP" sz="1400">
            <a:effectLst/>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２）</a:t>
          </a:r>
          <a:endParaRPr lang="ja-JP" altLang="ja-JP" sz="1400">
            <a:effectLst/>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３）</a:t>
          </a:r>
          <a:endParaRPr lang="ja-JP" altLang="ja-JP" sz="1400">
            <a:effectLst/>
          </a:endParaRPr>
        </a:p>
        <a:p>
          <a:endParaRPr kumimoji="1" lang="en-US" altLang="ja-JP" sz="1400"/>
        </a:p>
      </xdr:txBody>
    </xdr:sp>
    <xdr:clientData/>
  </xdr:twoCellAnchor>
  <xdr:twoCellAnchor>
    <xdr:from>
      <xdr:col>11</xdr:col>
      <xdr:colOff>1730374</xdr:colOff>
      <xdr:row>2</xdr:row>
      <xdr:rowOff>238124</xdr:rowOff>
    </xdr:from>
    <xdr:to>
      <xdr:col>20</xdr:col>
      <xdr:colOff>984249</xdr:colOff>
      <xdr:row>69</xdr:row>
      <xdr:rowOff>31749</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10096499" y="1317624"/>
          <a:ext cx="9921875" cy="21542375"/>
        </a:xfrm>
        <a:prstGeom prst="rect">
          <a:avLst/>
        </a:prstGeom>
        <a:noFill/>
        <a:ln>
          <a:solidFill>
            <a:schemeClr val="tx1">
              <a:lumMod val="50000"/>
              <a:lumOff val="50000"/>
            </a:schemeClr>
          </a:solidFill>
        </a:ln>
        <a:effectLst>
          <a:glow rad="101600">
            <a:schemeClr val="tx1">
              <a:lumMod val="50000"/>
              <a:lumOff val="50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2321718</xdr:colOff>
      <xdr:row>25</xdr:row>
      <xdr:rowOff>307179</xdr:rowOff>
    </xdr:from>
    <xdr:to>
      <xdr:col>16</xdr:col>
      <xdr:colOff>142874</xdr:colOff>
      <xdr:row>39</xdr:row>
      <xdr:rowOff>309560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130967</xdr:colOff>
      <xdr:row>25</xdr:row>
      <xdr:rowOff>259556</xdr:rowOff>
    </xdr:from>
    <xdr:to>
      <xdr:col>20</xdr:col>
      <xdr:colOff>702467</xdr:colOff>
      <xdr:row>39</xdr:row>
      <xdr:rowOff>11906</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333038</xdr:colOff>
      <xdr:row>1</xdr:row>
      <xdr:rowOff>449036</xdr:rowOff>
    </xdr:from>
    <xdr:to>
      <xdr:col>16</xdr:col>
      <xdr:colOff>0</xdr:colOff>
      <xdr:row>17</xdr:row>
      <xdr:rowOff>163286</xdr:rowOff>
    </xdr:to>
    <xdr:graphicFrame macro="">
      <xdr:nvGraphicFramePr>
        <xdr:cNvPr id="2" name="グラフ 1">
          <a:extLst>
            <a:ext uri="{FF2B5EF4-FFF2-40B4-BE49-F238E27FC236}">
              <a16:creationId xmlns="" xmlns:a16="http://schemas.microsoft.com/office/drawing/2014/main" id="{2E4DA307-82DF-4FC2-8E09-93C45AEB3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525009</xdr:colOff>
      <xdr:row>1</xdr:row>
      <xdr:rowOff>428625</xdr:rowOff>
    </xdr:from>
    <xdr:to>
      <xdr:col>21</xdr:col>
      <xdr:colOff>209777</xdr:colOff>
      <xdr:row>17</xdr:row>
      <xdr:rowOff>129268</xdr:rowOff>
    </xdr:to>
    <xdr:graphicFrame macro="">
      <xdr:nvGraphicFramePr>
        <xdr:cNvPr id="3" name="グラフ 2">
          <a:extLst>
            <a:ext uri="{FF2B5EF4-FFF2-40B4-BE49-F238E27FC236}">
              <a16:creationId xmlns="" xmlns:a16="http://schemas.microsoft.com/office/drawing/2014/main" id="{F153BFAD-C314-4CB5-8FF8-90E7C9F24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466045</xdr:colOff>
      <xdr:row>46</xdr:row>
      <xdr:rowOff>23132</xdr:rowOff>
    </xdr:from>
    <xdr:to>
      <xdr:col>16</xdr:col>
      <xdr:colOff>23813</xdr:colOff>
      <xdr:row>60</xdr:row>
      <xdr:rowOff>132670</xdr:rowOff>
    </xdr:to>
    <xdr:graphicFrame macro="">
      <xdr:nvGraphicFramePr>
        <xdr:cNvPr id="5" name="グラフ 4">
          <a:extLst>
            <a:ext uri="{FF2B5EF4-FFF2-40B4-BE49-F238E27FC236}">
              <a16:creationId xmlns="" xmlns:a16="http://schemas.microsoft.com/office/drawing/2014/main" id="{D742CB08-8784-4563-8E54-D040D616B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470580</xdr:colOff>
      <xdr:row>45</xdr:row>
      <xdr:rowOff>338475</xdr:rowOff>
    </xdr:from>
    <xdr:to>
      <xdr:col>21</xdr:col>
      <xdr:colOff>435429</xdr:colOff>
      <xdr:row>61</xdr:row>
      <xdr:rowOff>23810</xdr:rowOff>
    </xdr:to>
    <xdr:graphicFrame macro="">
      <xdr:nvGraphicFramePr>
        <xdr:cNvPr id="7" name="グラフ 6">
          <a:extLst>
            <a:ext uri="{FF2B5EF4-FFF2-40B4-BE49-F238E27FC236}">
              <a16:creationId xmlns="" xmlns:a16="http://schemas.microsoft.com/office/drawing/2014/main" id="{1F08012C-111C-4307-BDCC-2CE55D8B2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1730374</xdr:colOff>
      <xdr:row>2</xdr:row>
      <xdr:rowOff>238124</xdr:rowOff>
    </xdr:from>
    <xdr:to>
      <xdr:col>21</xdr:col>
      <xdr:colOff>966108</xdr:colOff>
      <xdr:row>69</xdr:row>
      <xdr:rowOff>217714</xdr:rowOff>
    </xdr:to>
    <xdr:sp macro="" textlink="">
      <xdr:nvSpPr>
        <xdr:cNvPr id="11" name="正方形/長方形 10">
          <a:extLst>
            <a:ext uri="{FF2B5EF4-FFF2-40B4-BE49-F238E27FC236}">
              <a16:creationId xmlns="" xmlns:a16="http://schemas.microsoft.com/office/drawing/2014/main" id="{9E8E7F88-092E-4D8F-BD72-AD3185BCAFCD}"/>
            </a:ext>
          </a:extLst>
        </xdr:cNvPr>
        <xdr:cNvSpPr/>
      </xdr:nvSpPr>
      <xdr:spPr>
        <a:xfrm>
          <a:off x="12126231" y="1326695"/>
          <a:ext cx="11169198" cy="21995948"/>
        </a:xfrm>
        <a:prstGeom prst="rect">
          <a:avLst/>
        </a:prstGeom>
        <a:noFill/>
        <a:ln>
          <a:solidFill>
            <a:schemeClr val="tx1">
              <a:lumMod val="50000"/>
              <a:lumOff val="50000"/>
            </a:schemeClr>
          </a:solidFill>
        </a:ln>
        <a:effectLst>
          <a:glow rad="101600">
            <a:schemeClr val="tx1">
              <a:lumMod val="50000"/>
              <a:lumOff val="50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2000248</xdr:colOff>
      <xdr:row>25</xdr:row>
      <xdr:rowOff>392905</xdr:rowOff>
    </xdr:from>
    <xdr:to>
      <xdr:col>15</xdr:col>
      <xdr:colOff>440529</xdr:colOff>
      <xdr:row>39</xdr:row>
      <xdr:rowOff>273842</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285750</xdr:colOff>
      <xdr:row>26</xdr:row>
      <xdr:rowOff>21432</xdr:rowOff>
    </xdr:from>
    <xdr:to>
      <xdr:col>20</xdr:col>
      <xdr:colOff>857250</xdr:colOff>
      <xdr:row>39</xdr:row>
      <xdr:rowOff>190499</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857250</xdr:colOff>
      <xdr:row>3</xdr:row>
      <xdr:rowOff>11906</xdr:rowOff>
    </xdr:from>
    <xdr:to>
      <xdr:col>30</xdr:col>
      <xdr:colOff>575470</xdr:colOff>
      <xdr:row>69</xdr:row>
      <xdr:rowOff>142875</xdr:rowOff>
    </xdr:to>
    <xdr:sp macro="" textlink="">
      <xdr:nvSpPr>
        <xdr:cNvPr id="15" name="テキスト ボックス 14">
          <a:extLst>
            <a:ext uri="{FF2B5EF4-FFF2-40B4-BE49-F238E27FC236}">
              <a16:creationId xmlns="" xmlns:a16="http://schemas.microsoft.com/office/drawing/2014/main" id="{00000000-0008-0000-0100-00000C000000}"/>
            </a:ext>
          </a:extLst>
        </xdr:cNvPr>
        <xdr:cNvSpPr txBox="1"/>
      </xdr:nvSpPr>
      <xdr:spPr>
        <a:xfrm>
          <a:off x="24455438" y="1333500"/>
          <a:ext cx="7695407" cy="21526500"/>
        </a:xfrm>
        <a:prstGeom prst="rect">
          <a:avLst/>
        </a:prstGeom>
        <a:ln>
          <a:solidFill>
            <a:schemeClr val="tx1">
              <a:lumMod val="50000"/>
              <a:lumOff val="50000"/>
            </a:schemeClr>
          </a:solidFill>
        </a:ln>
        <a:effectLst>
          <a:glow rad="101600">
            <a:schemeClr val="tx1">
              <a:lumMod val="50000"/>
              <a:lumOff val="50000"/>
              <a:alpha val="40000"/>
            </a:schemeClr>
          </a:glow>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kumimoji="1" lang="ja-JP" altLang="en-US" sz="1400"/>
            <a:t>コメント：</a:t>
          </a:r>
          <a:endParaRPr kumimoji="1" lang="en-US" altLang="ja-JP" sz="1400"/>
        </a:p>
        <a:p>
          <a:r>
            <a:rPr kumimoji="1" lang="ja-JP" altLang="en-US" sz="1400" b="1" u="sng"/>
            <a:t>限界利益向上に向けて</a:t>
          </a:r>
          <a:endParaRPr kumimoji="1" lang="en-US" altLang="ja-JP" sz="1400" b="1" u="sng"/>
        </a:p>
        <a:p>
          <a:r>
            <a:rPr kumimoji="1" lang="ja-JP" altLang="en-US" sz="1400" b="1" u="sng"/>
            <a:t>（原価利益＝売上高ー変動費）</a:t>
          </a:r>
          <a:endParaRPr kumimoji="1" lang="en-US" altLang="ja-JP" sz="1400" b="1" u="sng"/>
        </a:p>
        <a:p>
          <a:r>
            <a:rPr kumimoji="1" lang="ja-JP" altLang="en-US" sz="1400"/>
            <a:t>１）値入れ</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r>
            <a:rPr kumimoji="1" lang="ja-JP" altLang="en-US" sz="1400"/>
            <a:t>２）変動費の取り組み</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b="1" u="sng"/>
        </a:p>
        <a:p>
          <a:endParaRPr kumimoji="1" lang="en-US" altLang="ja-JP" sz="1400" b="1" u="sng"/>
        </a:p>
        <a:p>
          <a:endParaRPr kumimoji="1" lang="en-US" altLang="ja-JP" sz="1400" b="1" u="sng"/>
        </a:p>
        <a:p>
          <a:r>
            <a:rPr kumimoji="1" lang="ja-JP" altLang="en-US" sz="1400" b="1" u="sng"/>
            <a:t>利益向上に向けて</a:t>
          </a:r>
          <a:endParaRPr kumimoji="1" lang="en-US" altLang="ja-JP" sz="1400" b="1" u="sng"/>
        </a:p>
        <a:p>
          <a:r>
            <a:rPr kumimoji="1" lang="ja-JP" altLang="en-US" sz="1400"/>
            <a:t>１）固定費の圧縮</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コメント：</a:t>
          </a:r>
          <a:endParaRPr lang="ja-JP" altLang="ja-JP" sz="1400">
            <a:effectLst/>
          </a:endParaRPr>
        </a:p>
        <a:p>
          <a:r>
            <a:rPr kumimoji="1" lang="ja-JP" altLang="ja-JP" sz="1400" b="1" u="sng">
              <a:solidFill>
                <a:schemeClr val="dk1"/>
              </a:solidFill>
              <a:effectLst/>
              <a:latin typeface="+mn-lt"/>
              <a:ea typeface="+mn-ea"/>
              <a:cs typeface="+mn-cs"/>
            </a:rPr>
            <a:t>変動費の抑制に向けて</a:t>
          </a:r>
          <a:endParaRPr lang="ja-JP" altLang="ja-JP" sz="1400">
            <a:effectLst/>
          </a:endParaRPr>
        </a:p>
        <a:p>
          <a:r>
            <a:rPr kumimoji="1" lang="ja-JP" altLang="ja-JP" sz="1400">
              <a:solidFill>
                <a:schemeClr val="dk1"/>
              </a:solidFill>
              <a:effectLst/>
              <a:latin typeface="+mn-lt"/>
              <a:ea typeface="+mn-ea"/>
              <a:cs typeface="+mn-cs"/>
            </a:rPr>
            <a:t>１）商品仕入</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２）外注費</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３）材料費</a:t>
          </a:r>
          <a:endParaRPr lang="ja-JP" altLang="ja-JP" sz="1400">
            <a:effectLst/>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４）労務外注費</a:t>
          </a:r>
          <a:endParaRPr lang="ja-JP" altLang="ja-JP" sz="1400">
            <a:effectLst/>
          </a:endParaRPr>
        </a:p>
        <a:p>
          <a:endParaRPr kumimoji="1" lang="en-US" altLang="ja-JP" sz="1400"/>
        </a:p>
        <a:p>
          <a:endParaRPr kumimoji="1" lang="en-US" altLang="ja-JP" sz="1400"/>
        </a:p>
        <a:p>
          <a:endParaRPr kumimoji="1" lang="en-US" altLang="ja-JP" sz="1400"/>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ja-JP" sz="1400">
              <a:solidFill>
                <a:schemeClr val="dk1"/>
              </a:solidFill>
              <a:effectLst/>
              <a:latin typeface="+mn-lt"/>
              <a:ea typeface="+mn-ea"/>
              <a:cs typeface="+mn-cs"/>
            </a:rPr>
            <a:t>コメント：</a:t>
          </a:r>
          <a:endParaRPr lang="ja-JP" altLang="ja-JP" sz="1400">
            <a:effectLst/>
          </a:endParaRPr>
        </a:p>
        <a:p>
          <a:r>
            <a:rPr kumimoji="1" lang="ja-JP" altLang="ja-JP" sz="1400" b="1" u="sng">
              <a:solidFill>
                <a:schemeClr val="dk1"/>
              </a:solidFill>
              <a:effectLst/>
              <a:latin typeface="+mn-lt"/>
              <a:ea typeface="+mn-ea"/>
              <a:cs typeface="+mn-cs"/>
            </a:rPr>
            <a:t>固定費の圧縮に向けて</a:t>
          </a:r>
          <a:endParaRPr lang="ja-JP" altLang="ja-JP" sz="1400">
            <a:effectLst/>
          </a:endParaRPr>
        </a:p>
        <a:p>
          <a:r>
            <a:rPr kumimoji="1" lang="ja-JP" altLang="ja-JP" sz="1400" b="0">
              <a:solidFill>
                <a:schemeClr val="dk1"/>
              </a:solidFill>
              <a:effectLst/>
              <a:latin typeface="+mn-lt"/>
              <a:ea typeface="+mn-ea"/>
              <a:cs typeface="+mn-cs"/>
            </a:rPr>
            <a:t>１）</a:t>
          </a:r>
          <a:endParaRPr lang="ja-JP" altLang="ja-JP" sz="1400">
            <a:effectLst/>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２）</a:t>
          </a:r>
          <a:endParaRPr lang="ja-JP" altLang="ja-JP" sz="1400">
            <a:effectLst/>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３）</a:t>
          </a:r>
          <a:endParaRPr lang="ja-JP" altLang="ja-JP" sz="1400">
            <a:effectLst/>
          </a:endParaRPr>
        </a:p>
        <a:p>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abSelected="1" workbookViewId="0">
      <selection activeCell="A9" sqref="A9"/>
    </sheetView>
  </sheetViews>
  <sheetFormatPr defaultRowHeight="13.5"/>
  <sheetData>
    <row r="1" spans="1:1">
      <c r="A1" t="s">
        <v>173</v>
      </c>
    </row>
    <row r="2" spans="1:1">
      <c r="A2" t="s">
        <v>171</v>
      </c>
    </row>
    <row r="3" spans="1:1">
      <c r="A3" t="s">
        <v>172</v>
      </c>
    </row>
    <row r="4" spans="1:1">
      <c r="A4" t="s">
        <v>174</v>
      </c>
    </row>
    <row r="5" spans="1:1">
      <c r="A5" t="s">
        <v>177</v>
      </c>
    </row>
    <row r="7" spans="1:1">
      <c r="A7" t="s">
        <v>175</v>
      </c>
    </row>
    <row r="8" spans="1:1">
      <c r="A8" t="s">
        <v>178</v>
      </c>
    </row>
    <row r="10" spans="1:1">
      <c r="A10" t="s">
        <v>176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79"/>
  <sheetViews>
    <sheetView topLeftCell="A28" zoomScale="60" zoomScaleNormal="60" zoomScaleSheetLayoutView="100" workbookViewId="0">
      <selection activeCell="I1" sqref="I1"/>
    </sheetView>
  </sheetViews>
  <sheetFormatPr defaultRowHeight="24"/>
  <cols>
    <col min="1" max="1" width="11.375" style="10" customWidth="1"/>
    <col min="2" max="2" width="14.875" style="10" customWidth="1"/>
    <col min="3" max="4" width="9.875" style="10" customWidth="1"/>
    <col min="5" max="5" width="15.5" style="10" customWidth="1"/>
    <col min="6" max="6" width="14.625" style="10" customWidth="1"/>
    <col min="7" max="8" width="9.875" style="10" customWidth="1"/>
    <col min="9" max="9" width="15.5" style="10" customWidth="1"/>
    <col min="10" max="10" width="14.625" style="10" customWidth="1"/>
    <col min="11" max="11" width="16" style="12" customWidth="1"/>
    <col min="12" max="12" width="6.125" style="10" customWidth="1"/>
    <col min="13" max="19" width="11.5" style="10" customWidth="1"/>
    <col min="20" max="20" width="9" style="10"/>
    <col min="21" max="22" width="12.375" style="10" customWidth="1"/>
    <col min="23" max="24" width="9" style="10"/>
    <col min="25" max="25" width="11" style="10" customWidth="1"/>
    <col min="26" max="30" width="11.75" style="10" customWidth="1"/>
    <col min="31" max="31" width="7.25" style="10" customWidth="1"/>
    <col min="32" max="32" width="11.75" style="10" customWidth="1"/>
    <col min="33" max="33" width="7" style="10" customWidth="1"/>
    <col min="34" max="34" width="11.75" style="10" customWidth="1"/>
    <col min="35" max="35" width="7.625" style="10" customWidth="1"/>
    <col min="36" max="38" width="11.75" style="10" customWidth="1"/>
    <col min="39" max="16384" width="9" style="10"/>
  </cols>
  <sheetData>
    <row r="1" spans="1:34" ht="46.5" customHeight="1">
      <c r="A1" s="8" t="s">
        <v>138</v>
      </c>
      <c r="B1" s="9"/>
      <c r="C1" s="9"/>
      <c r="D1" s="9"/>
      <c r="E1" s="9"/>
      <c r="F1" s="9"/>
      <c r="G1" s="9"/>
      <c r="H1" s="9"/>
      <c r="I1" s="9"/>
      <c r="J1" s="9"/>
      <c r="K1" s="181"/>
      <c r="L1" s="9"/>
      <c r="M1" s="9"/>
      <c r="N1" s="9"/>
      <c r="O1" s="9"/>
      <c r="P1" s="9"/>
      <c r="Q1" s="9"/>
      <c r="R1" s="9"/>
      <c r="S1" s="9"/>
      <c r="T1" s="9"/>
      <c r="U1" s="9"/>
      <c r="V1" s="9"/>
      <c r="W1" s="9"/>
      <c r="X1" s="9"/>
      <c r="Y1" s="9"/>
      <c r="Z1" s="9"/>
    </row>
    <row r="2" spans="1:34">
      <c r="A2" s="196"/>
      <c r="B2" s="196"/>
      <c r="C2" s="11"/>
      <c r="D2" s="11"/>
      <c r="E2" s="11"/>
      <c r="F2" s="11"/>
      <c r="G2" s="11"/>
      <c r="H2" s="12"/>
      <c r="I2" s="12"/>
      <c r="J2" s="12"/>
      <c r="M2" s="13"/>
      <c r="N2" s="13"/>
    </row>
    <row r="3" spans="1:34" ht="30.75" thickBot="1">
      <c r="A3" s="224" t="s">
        <v>8</v>
      </c>
      <c r="B3" s="224"/>
      <c r="C3" s="12"/>
      <c r="D3" s="12"/>
      <c r="E3" s="12"/>
      <c r="F3" s="12"/>
      <c r="G3" s="12"/>
      <c r="H3" s="12"/>
      <c r="I3" s="12"/>
      <c r="J3" s="12"/>
      <c r="M3" s="14"/>
    </row>
    <row r="4" spans="1:34" ht="25.5" customHeight="1">
      <c r="A4" s="197" t="s">
        <v>9</v>
      </c>
      <c r="B4" s="198"/>
      <c r="C4" s="201" t="s">
        <v>10</v>
      </c>
      <c r="D4" s="202"/>
      <c r="E4" s="111" t="s">
        <v>11</v>
      </c>
      <c r="F4" s="220" t="s">
        <v>147</v>
      </c>
      <c r="G4" s="201" t="s">
        <v>12</v>
      </c>
      <c r="H4" s="202"/>
      <c r="I4" s="112" t="s">
        <v>11</v>
      </c>
      <c r="J4" s="222" t="s">
        <v>147</v>
      </c>
      <c r="K4" s="184" t="s">
        <v>166</v>
      </c>
      <c r="L4" s="15"/>
      <c r="M4" s="205" t="s">
        <v>10</v>
      </c>
      <c r="N4" s="205"/>
      <c r="O4" s="135"/>
      <c r="P4" s="135"/>
      <c r="Q4" s="135"/>
      <c r="R4" s="135"/>
      <c r="S4" s="135"/>
      <c r="T4" s="135"/>
      <c r="U4" s="135"/>
      <c r="V4" s="205" t="s">
        <v>12</v>
      </c>
      <c r="W4" s="205"/>
      <c r="X4" s="135"/>
      <c r="Y4" s="135"/>
      <c r="Z4" s="135"/>
      <c r="AA4" s="135"/>
      <c r="AB4" s="12"/>
      <c r="AC4" s="12"/>
      <c r="AD4" s="12"/>
      <c r="AE4" s="12"/>
      <c r="AF4" s="12"/>
      <c r="AG4" s="12"/>
      <c r="AH4" s="12"/>
    </row>
    <row r="5" spans="1:34" ht="21" customHeight="1" thickBot="1">
      <c r="A5" s="199"/>
      <c r="B5" s="200"/>
      <c r="C5" s="203"/>
      <c r="D5" s="204"/>
      <c r="E5" s="16" t="s">
        <v>13</v>
      </c>
      <c r="F5" s="221"/>
      <c r="G5" s="203"/>
      <c r="H5" s="204"/>
      <c r="I5" s="41" t="s">
        <v>13</v>
      </c>
      <c r="J5" s="223"/>
      <c r="K5" s="195" t="s">
        <v>167</v>
      </c>
      <c r="L5" s="15"/>
      <c r="M5" s="206"/>
      <c r="N5" s="207"/>
      <c r="O5" s="208"/>
      <c r="P5" s="139"/>
      <c r="Q5" s="140"/>
      <c r="R5" s="141"/>
      <c r="S5" s="142"/>
      <c r="T5" s="142"/>
      <c r="U5" s="135"/>
      <c r="V5" s="206"/>
      <c r="W5" s="207"/>
      <c r="X5" s="208"/>
      <c r="Y5" s="139"/>
      <c r="Z5" s="140"/>
      <c r="AA5" s="141"/>
      <c r="AB5" s="12"/>
      <c r="AC5" s="12"/>
      <c r="AD5" s="12"/>
      <c r="AE5" s="12"/>
      <c r="AF5" s="12"/>
      <c r="AG5" s="12"/>
      <c r="AH5" s="12"/>
    </row>
    <row r="6" spans="1:34" ht="27.75" customHeight="1">
      <c r="A6" s="212" t="s">
        <v>14</v>
      </c>
      <c r="B6" s="213"/>
      <c r="C6" s="214">
        <v>32000000</v>
      </c>
      <c r="D6" s="215"/>
      <c r="E6" s="172" t="s">
        <v>15</v>
      </c>
      <c r="F6" s="115">
        <f t="shared" ref="F6:F12" si="0">IF(C6/$C$31=0,"",C6/$C$31)</f>
        <v>0.22068965517241379</v>
      </c>
      <c r="G6" s="216">
        <v>22000000</v>
      </c>
      <c r="H6" s="216"/>
      <c r="I6" s="114" t="s">
        <v>15</v>
      </c>
      <c r="J6" s="116">
        <f t="shared" ref="J6:J29" si="1">IF(G6/$C$31=0,"",G6/$C$31)</f>
        <v>0.15172413793103448</v>
      </c>
      <c r="K6" s="182">
        <f>G6-C6</f>
        <v>-10000000</v>
      </c>
      <c r="L6" s="17"/>
      <c r="M6" s="209"/>
      <c r="N6" s="210"/>
      <c r="O6" s="211"/>
      <c r="P6" s="217" t="s">
        <v>16</v>
      </c>
      <c r="Q6" s="218"/>
      <c r="R6" s="219"/>
      <c r="S6" s="143"/>
      <c r="T6" s="142"/>
      <c r="U6" s="135"/>
      <c r="V6" s="209"/>
      <c r="W6" s="210"/>
      <c r="X6" s="211"/>
      <c r="Y6" s="217" t="s">
        <v>16</v>
      </c>
      <c r="Z6" s="218"/>
      <c r="AA6" s="219"/>
      <c r="AB6" s="12"/>
      <c r="AC6" s="12"/>
      <c r="AD6" s="12"/>
      <c r="AE6" s="12"/>
      <c r="AF6" s="12"/>
      <c r="AG6" s="12"/>
      <c r="AH6" s="12"/>
    </row>
    <row r="7" spans="1:34" ht="27.75" customHeight="1">
      <c r="A7" s="225" t="s">
        <v>17</v>
      </c>
      <c r="B7" s="226"/>
      <c r="C7" s="227">
        <v>32000000</v>
      </c>
      <c r="D7" s="228"/>
      <c r="E7" s="54" t="s">
        <v>15</v>
      </c>
      <c r="F7" s="115">
        <f t="shared" si="0"/>
        <v>0.22068965517241379</v>
      </c>
      <c r="G7" s="229">
        <v>28000000</v>
      </c>
      <c r="H7" s="229"/>
      <c r="I7" s="54" t="s">
        <v>15</v>
      </c>
      <c r="J7" s="109">
        <f t="shared" si="1"/>
        <v>0.19310344827586207</v>
      </c>
      <c r="K7" s="183">
        <f>G7-C7</f>
        <v>-4000000</v>
      </c>
      <c r="L7" s="18"/>
      <c r="M7" s="209"/>
      <c r="N7" s="210"/>
      <c r="O7" s="211"/>
      <c r="P7" s="230">
        <f>SUMIF($E$33:$E$48,"流動負債",$C$33:$C$48)</f>
        <v>29607000</v>
      </c>
      <c r="Q7" s="231"/>
      <c r="R7" s="232"/>
      <c r="S7" s="144"/>
      <c r="T7" s="142"/>
      <c r="U7" s="135"/>
      <c r="V7" s="209"/>
      <c r="W7" s="210"/>
      <c r="X7" s="211"/>
      <c r="Y7" s="230">
        <f>SUMIF($I$33:$I$48,"流動負債",$G$33:$G$48)</f>
        <v>26630000</v>
      </c>
      <c r="Z7" s="231"/>
      <c r="AA7" s="232"/>
      <c r="AB7" s="233"/>
      <c r="AC7" s="234"/>
      <c r="AD7" s="135"/>
      <c r="AE7" s="135"/>
      <c r="AF7" s="135"/>
      <c r="AG7" s="135"/>
      <c r="AH7" s="135"/>
    </row>
    <row r="8" spans="1:34" ht="27.75" customHeight="1">
      <c r="A8" s="235" t="s">
        <v>18</v>
      </c>
      <c r="B8" s="236"/>
      <c r="C8" s="237">
        <v>1500000</v>
      </c>
      <c r="D8" s="238"/>
      <c r="E8" s="54" t="s">
        <v>15</v>
      </c>
      <c r="F8" s="115">
        <f t="shared" si="0"/>
        <v>1.0344827586206896E-2</v>
      </c>
      <c r="G8" s="239">
        <v>2200000</v>
      </c>
      <c r="H8" s="239"/>
      <c r="I8" s="54" t="s">
        <v>15</v>
      </c>
      <c r="J8" s="109">
        <f t="shared" si="1"/>
        <v>1.5172413793103448E-2</v>
      </c>
      <c r="K8" s="183">
        <f t="shared" ref="K8:K30" si="2">G8-C8</f>
        <v>700000</v>
      </c>
      <c r="L8" s="18"/>
      <c r="M8" s="240" t="s">
        <v>19</v>
      </c>
      <c r="N8" s="241"/>
      <c r="O8" s="242"/>
      <c r="P8" s="230"/>
      <c r="Q8" s="231"/>
      <c r="R8" s="232"/>
      <c r="S8" s="144"/>
      <c r="T8" s="142"/>
      <c r="U8" s="135"/>
      <c r="V8" s="240" t="s">
        <v>19</v>
      </c>
      <c r="W8" s="241"/>
      <c r="X8" s="242"/>
      <c r="Y8" s="243"/>
      <c r="Z8" s="244"/>
      <c r="AA8" s="245"/>
      <c r="AB8" s="246" t="s">
        <v>20</v>
      </c>
      <c r="AC8" s="247"/>
      <c r="AD8" s="248" t="s">
        <v>21</v>
      </c>
      <c r="AE8" s="249"/>
      <c r="AF8" s="250" t="s">
        <v>22</v>
      </c>
      <c r="AG8" s="251"/>
      <c r="AH8" s="252"/>
    </row>
    <row r="9" spans="1:34" ht="27.75" customHeight="1">
      <c r="A9" s="235" t="s">
        <v>23</v>
      </c>
      <c r="B9" s="236"/>
      <c r="C9" s="237">
        <v>300000</v>
      </c>
      <c r="D9" s="238"/>
      <c r="E9" s="54" t="s">
        <v>15</v>
      </c>
      <c r="F9" s="115">
        <f t="shared" si="0"/>
        <v>2.0689655172413794E-3</v>
      </c>
      <c r="G9" s="239">
        <v>300000</v>
      </c>
      <c r="H9" s="239"/>
      <c r="I9" s="54" t="s">
        <v>15</v>
      </c>
      <c r="J9" s="109">
        <f t="shared" si="1"/>
        <v>2.0689655172413794E-3</v>
      </c>
      <c r="K9" s="183">
        <f t="shared" si="2"/>
        <v>0</v>
      </c>
      <c r="L9" s="19"/>
      <c r="M9" s="253">
        <f>SUMIF($E$6:$E$30,"流動資産",$C$6:$C$30)</f>
        <v>65900000</v>
      </c>
      <c r="N9" s="254"/>
      <c r="O9" s="255"/>
      <c r="P9" s="145"/>
      <c r="Q9" s="146"/>
      <c r="R9" s="147"/>
      <c r="S9" s="143"/>
      <c r="T9" s="148"/>
      <c r="U9" s="135"/>
      <c r="V9" s="253">
        <f>SUMIF($I$6:$I$30,"流動資産",$G$6:$G$30)</f>
        <v>53500000</v>
      </c>
      <c r="W9" s="254"/>
      <c r="X9" s="255"/>
      <c r="Y9" s="149"/>
      <c r="Z9" s="150"/>
      <c r="AA9" s="151"/>
      <c r="AB9" s="256">
        <f>G40</f>
        <v>72000000</v>
      </c>
      <c r="AC9" s="257"/>
      <c r="AD9" s="258">
        <f>W52</f>
        <v>3960000</v>
      </c>
      <c r="AE9" s="259"/>
      <c r="AF9" s="260"/>
      <c r="AG9" s="261"/>
      <c r="AH9" s="262"/>
    </row>
    <row r="10" spans="1:34" ht="27.75" customHeight="1">
      <c r="A10" s="235" t="s">
        <v>24</v>
      </c>
      <c r="B10" s="236"/>
      <c r="C10" s="237">
        <v>20000</v>
      </c>
      <c r="D10" s="238"/>
      <c r="E10" s="54" t="s">
        <v>15</v>
      </c>
      <c r="F10" s="115">
        <f t="shared" si="0"/>
        <v>1.3793103448275863E-4</v>
      </c>
      <c r="G10" s="239">
        <v>850000</v>
      </c>
      <c r="H10" s="239"/>
      <c r="I10" s="54" t="s">
        <v>15</v>
      </c>
      <c r="J10" s="109">
        <f t="shared" si="1"/>
        <v>5.8620689655172415E-3</v>
      </c>
      <c r="K10" s="183">
        <f t="shared" si="2"/>
        <v>830000</v>
      </c>
      <c r="L10" s="19"/>
      <c r="M10" s="160"/>
      <c r="N10" s="161"/>
      <c r="O10" s="162"/>
      <c r="P10" s="149"/>
      <c r="Q10" s="150"/>
      <c r="R10" s="151"/>
      <c r="S10" s="143"/>
      <c r="T10" s="148"/>
      <c r="U10" s="135"/>
      <c r="V10" s="240"/>
      <c r="W10" s="241"/>
      <c r="X10" s="242"/>
      <c r="Y10" s="149"/>
      <c r="Z10" s="150"/>
      <c r="AA10" s="151"/>
      <c r="AB10" s="246"/>
      <c r="AC10" s="247"/>
      <c r="AD10" s="135"/>
      <c r="AE10" s="135"/>
      <c r="AF10" s="135"/>
      <c r="AG10" s="135"/>
      <c r="AH10" s="135"/>
    </row>
    <row r="11" spans="1:34" ht="27.75" customHeight="1">
      <c r="A11" s="235" t="s">
        <v>25</v>
      </c>
      <c r="B11" s="236"/>
      <c r="C11" s="237">
        <v>160000</v>
      </c>
      <c r="D11" s="238"/>
      <c r="E11" s="54" t="s">
        <v>15</v>
      </c>
      <c r="F11" s="115">
        <f t="shared" si="0"/>
        <v>1.103448275862069E-3</v>
      </c>
      <c r="G11" s="239">
        <v>200000</v>
      </c>
      <c r="H11" s="239"/>
      <c r="I11" s="54" t="s">
        <v>15</v>
      </c>
      <c r="J11" s="109">
        <f t="shared" si="1"/>
        <v>1.3793103448275861E-3</v>
      </c>
      <c r="K11" s="183">
        <f t="shared" si="2"/>
        <v>40000</v>
      </c>
      <c r="L11" s="19"/>
      <c r="M11" s="160"/>
      <c r="N11" s="161"/>
      <c r="O11" s="162"/>
      <c r="P11" s="265"/>
      <c r="Q11" s="266"/>
      <c r="R11" s="267"/>
      <c r="S11" s="143"/>
      <c r="T11" s="152"/>
      <c r="U11" s="135"/>
      <c r="V11" s="153"/>
      <c r="W11" s="154"/>
      <c r="X11" s="155"/>
      <c r="Y11" s="265" t="s">
        <v>26</v>
      </c>
      <c r="Z11" s="266"/>
      <c r="AA11" s="267"/>
      <c r="AB11" s="263"/>
      <c r="AC11" s="264"/>
      <c r="AD11" s="135"/>
      <c r="AE11" s="135"/>
      <c r="AF11" s="135"/>
      <c r="AG11" s="135"/>
      <c r="AH11" s="135"/>
    </row>
    <row r="12" spans="1:34" ht="27.75" customHeight="1">
      <c r="A12" s="235" t="s">
        <v>27</v>
      </c>
      <c r="B12" s="236"/>
      <c r="C12" s="237">
        <v>-80000</v>
      </c>
      <c r="D12" s="238"/>
      <c r="E12" s="54" t="s">
        <v>15</v>
      </c>
      <c r="F12" s="115">
        <f t="shared" si="0"/>
        <v>-5.5172413793103451E-4</v>
      </c>
      <c r="G12" s="239">
        <v>-50000</v>
      </c>
      <c r="H12" s="239"/>
      <c r="I12" s="54" t="s">
        <v>15</v>
      </c>
      <c r="J12" s="109">
        <f t="shared" si="1"/>
        <v>-3.4482758620689653E-4</v>
      </c>
      <c r="K12" s="183">
        <f t="shared" si="2"/>
        <v>30000</v>
      </c>
      <c r="L12" s="19"/>
      <c r="M12" s="160"/>
      <c r="N12" s="161"/>
      <c r="O12" s="162"/>
      <c r="P12" s="265"/>
      <c r="Q12" s="266"/>
      <c r="R12" s="267"/>
      <c r="S12" s="143"/>
      <c r="T12" s="148"/>
      <c r="U12" s="135"/>
      <c r="V12" s="156"/>
      <c r="W12" s="157"/>
      <c r="X12" s="158"/>
      <c r="Y12" s="268">
        <f t="shared" ref="Y12" si="3">SUMIF($I$33:$I$48,"固定負債",$G$33:$G$48)</f>
        <v>72000000</v>
      </c>
      <c r="Z12" s="269"/>
      <c r="AA12" s="270"/>
      <c r="AB12" s="12"/>
      <c r="AC12" s="12"/>
      <c r="AD12" s="12"/>
      <c r="AE12" s="12"/>
      <c r="AF12" s="12"/>
      <c r="AG12" s="12"/>
      <c r="AH12" s="12"/>
    </row>
    <row r="13" spans="1:34" ht="27.75" customHeight="1">
      <c r="A13" s="235"/>
      <c r="B13" s="236"/>
      <c r="C13" s="237"/>
      <c r="D13" s="238"/>
      <c r="E13" s="54"/>
      <c r="F13" s="115" t="str">
        <f>IF(C13/$C$31=0,"",C13/$C$31)</f>
        <v/>
      </c>
      <c r="G13" s="239"/>
      <c r="H13" s="239"/>
      <c r="I13" s="54"/>
      <c r="J13" s="109" t="str">
        <f t="shared" si="1"/>
        <v/>
      </c>
      <c r="K13" s="183">
        <f t="shared" si="2"/>
        <v>0</v>
      </c>
      <c r="L13" s="19"/>
      <c r="M13" s="153"/>
      <c r="N13" s="154"/>
      <c r="O13" s="155"/>
      <c r="P13" s="265" t="s">
        <v>26</v>
      </c>
      <c r="Q13" s="266"/>
      <c r="R13" s="267"/>
      <c r="S13" s="143"/>
      <c r="T13" s="148"/>
      <c r="U13" s="135"/>
      <c r="V13" s="156"/>
      <c r="W13" s="157"/>
      <c r="X13" s="158"/>
      <c r="Y13" s="268"/>
      <c r="Z13" s="269"/>
      <c r="AA13" s="270"/>
      <c r="AB13" s="12"/>
      <c r="AC13" s="12"/>
      <c r="AD13" s="12"/>
      <c r="AE13" s="12"/>
      <c r="AF13" s="12"/>
      <c r="AG13" s="12"/>
      <c r="AH13" s="12"/>
    </row>
    <row r="14" spans="1:34" ht="27.75" customHeight="1">
      <c r="A14" s="235"/>
      <c r="B14" s="236"/>
      <c r="C14" s="237"/>
      <c r="D14" s="238"/>
      <c r="E14" s="54"/>
      <c r="F14" s="115" t="str">
        <f t="shared" ref="F14:F29" si="4">IF(C14/$C$31=0,"",C14/$C$31)</f>
        <v/>
      </c>
      <c r="G14" s="239"/>
      <c r="H14" s="239"/>
      <c r="I14" s="54"/>
      <c r="J14" s="109" t="str">
        <f t="shared" si="1"/>
        <v/>
      </c>
      <c r="K14" s="183">
        <f t="shared" si="2"/>
        <v>0</v>
      </c>
      <c r="L14" s="19"/>
      <c r="M14" s="273"/>
      <c r="N14" s="274"/>
      <c r="O14" s="275"/>
      <c r="P14" s="268">
        <f>SUMIF($E$33:$E$48,"固定負債",$C$33:$C$48)</f>
        <v>80000000</v>
      </c>
      <c r="Q14" s="269"/>
      <c r="R14" s="270"/>
      <c r="S14" s="143"/>
      <c r="T14" s="142"/>
      <c r="U14" s="135"/>
      <c r="V14" s="273" t="s">
        <v>28</v>
      </c>
      <c r="W14" s="274"/>
      <c r="X14" s="275"/>
      <c r="Y14" s="268"/>
      <c r="Z14" s="269"/>
      <c r="AA14" s="270"/>
      <c r="AB14" s="12"/>
      <c r="AC14" s="12"/>
      <c r="AD14" s="12"/>
      <c r="AE14" s="12"/>
      <c r="AF14" s="12"/>
      <c r="AG14" s="12"/>
      <c r="AH14" s="12"/>
    </row>
    <row r="15" spans="1:34" ht="27.75" customHeight="1">
      <c r="A15" s="235"/>
      <c r="B15" s="236"/>
      <c r="C15" s="237"/>
      <c r="D15" s="238"/>
      <c r="E15" s="54"/>
      <c r="F15" s="115" t="str">
        <f t="shared" si="4"/>
        <v/>
      </c>
      <c r="G15" s="239"/>
      <c r="H15" s="239"/>
      <c r="I15" s="54"/>
      <c r="J15" s="109" t="str">
        <f t="shared" si="1"/>
        <v/>
      </c>
      <c r="K15" s="183">
        <f t="shared" si="2"/>
        <v>0</v>
      </c>
      <c r="L15" s="19"/>
      <c r="M15" s="273"/>
      <c r="N15" s="274"/>
      <c r="O15" s="275"/>
      <c r="P15" s="149"/>
      <c r="Q15" s="150"/>
      <c r="R15" s="151"/>
      <c r="S15" s="143"/>
      <c r="T15" s="142"/>
      <c r="U15" s="135"/>
      <c r="V15" s="276">
        <f t="shared" ref="V15" si="5">SUMIF($I$6:$I$30,"固定資産",$G$6:$G$30)</f>
        <v>81233026</v>
      </c>
      <c r="W15" s="277"/>
      <c r="X15" s="278"/>
      <c r="Y15" s="149"/>
      <c r="Z15" s="150"/>
      <c r="AA15" s="151"/>
      <c r="AB15" s="12"/>
      <c r="AC15" s="12"/>
      <c r="AD15" s="12"/>
      <c r="AE15" s="12"/>
      <c r="AF15" s="12"/>
      <c r="AG15" s="12"/>
      <c r="AH15" s="12"/>
    </row>
    <row r="16" spans="1:34" ht="27.75" customHeight="1">
      <c r="A16" s="235"/>
      <c r="B16" s="236"/>
      <c r="C16" s="237"/>
      <c r="D16" s="238"/>
      <c r="E16" s="54"/>
      <c r="F16" s="115" t="str">
        <f t="shared" si="4"/>
        <v/>
      </c>
      <c r="G16" s="239"/>
      <c r="H16" s="239"/>
      <c r="I16" s="54"/>
      <c r="J16" s="109" t="str">
        <f t="shared" si="1"/>
        <v/>
      </c>
      <c r="K16" s="183">
        <f t="shared" si="2"/>
        <v>0</v>
      </c>
      <c r="L16" s="19"/>
      <c r="M16" s="273" t="s">
        <v>28</v>
      </c>
      <c r="N16" s="274"/>
      <c r="O16" s="275"/>
      <c r="P16" s="149"/>
      <c r="Q16" s="150"/>
      <c r="R16" s="151"/>
      <c r="S16" s="143"/>
      <c r="T16" s="142"/>
      <c r="U16" s="135"/>
      <c r="V16" s="276"/>
      <c r="W16" s="277"/>
      <c r="X16" s="278"/>
      <c r="Y16" s="149"/>
      <c r="Z16" s="150"/>
      <c r="AA16" s="151"/>
      <c r="AB16" s="12"/>
      <c r="AC16" s="12"/>
      <c r="AD16" s="12"/>
      <c r="AE16" s="12"/>
      <c r="AF16" s="12"/>
      <c r="AG16" s="12"/>
      <c r="AH16" s="12"/>
    </row>
    <row r="17" spans="1:34" ht="27.75" customHeight="1">
      <c r="A17" s="271" t="s">
        <v>29</v>
      </c>
      <c r="B17" s="272"/>
      <c r="C17" s="292">
        <v>5000000</v>
      </c>
      <c r="D17" s="293"/>
      <c r="E17" s="54" t="s">
        <v>28</v>
      </c>
      <c r="F17" s="115">
        <f t="shared" si="4"/>
        <v>3.4482758620689655E-2</v>
      </c>
      <c r="G17" s="239">
        <v>4600000</v>
      </c>
      <c r="H17" s="239"/>
      <c r="I17" s="54" t="s">
        <v>28</v>
      </c>
      <c r="J17" s="109">
        <f t="shared" si="1"/>
        <v>3.1724137931034485E-2</v>
      </c>
      <c r="K17" s="183">
        <f t="shared" si="2"/>
        <v>-400000</v>
      </c>
      <c r="L17" s="19"/>
      <c r="M17" s="276">
        <f>SUMIF($E$6:$E$30,"固定資産",$C$6:$C$30)</f>
        <v>79100000</v>
      </c>
      <c r="N17" s="277"/>
      <c r="O17" s="278"/>
      <c r="P17" s="285" t="s">
        <v>30</v>
      </c>
      <c r="Q17" s="288" t="s">
        <v>31</v>
      </c>
      <c r="R17" s="289"/>
      <c r="S17" s="143"/>
      <c r="T17" s="142"/>
      <c r="U17" s="135"/>
      <c r="V17" s="276"/>
      <c r="W17" s="277"/>
      <c r="X17" s="278"/>
      <c r="Y17" s="285" t="s">
        <v>30</v>
      </c>
      <c r="Z17" s="288" t="s">
        <v>31</v>
      </c>
      <c r="AA17" s="289"/>
      <c r="AB17" s="12"/>
      <c r="AC17" s="12"/>
      <c r="AD17" s="12"/>
      <c r="AE17" s="12"/>
      <c r="AF17" s="12"/>
      <c r="AG17" s="12"/>
      <c r="AH17" s="12"/>
    </row>
    <row r="18" spans="1:34" ht="27.75" customHeight="1">
      <c r="A18" s="271" t="s">
        <v>32</v>
      </c>
      <c r="B18" s="272"/>
      <c r="C18" s="237">
        <v>45000</v>
      </c>
      <c r="D18" s="238"/>
      <c r="E18" s="54" t="s">
        <v>28</v>
      </c>
      <c r="F18" s="115">
        <f t="shared" si="4"/>
        <v>3.1034482758620692E-4</v>
      </c>
      <c r="G18" s="239">
        <v>40000</v>
      </c>
      <c r="H18" s="239"/>
      <c r="I18" s="54" t="s">
        <v>28</v>
      </c>
      <c r="J18" s="109">
        <f t="shared" si="1"/>
        <v>2.7586206896551725E-4</v>
      </c>
      <c r="K18" s="183">
        <f t="shared" si="2"/>
        <v>-5000</v>
      </c>
      <c r="L18" s="19"/>
      <c r="M18" s="276"/>
      <c r="N18" s="277"/>
      <c r="O18" s="278"/>
      <c r="P18" s="286"/>
      <c r="Q18" s="290">
        <f>C47</f>
        <v>25393000</v>
      </c>
      <c r="R18" s="291"/>
      <c r="S18" s="143"/>
      <c r="T18" s="142"/>
      <c r="U18" s="135"/>
      <c r="V18" s="273"/>
      <c r="W18" s="274"/>
      <c r="X18" s="275"/>
      <c r="Y18" s="286"/>
      <c r="Z18" s="290">
        <f>G47+G48</f>
        <v>26103026</v>
      </c>
      <c r="AA18" s="291"/>
      <c r="AB18" s="12"/>
      <c r="AC18" s="12"/>
      <c r="AD18" s="12"/>
      <c r="AE18" s="12"/>
      <c r="AF18" s="12"/>
      <c r="AG18" s="12"/>
      <c r="AH18" s="12"/>
    </row>
    <row r="19" spans="1:34" ht="27.75" customHeight="1">
      <c r="A19" s="271" t="s">
        <v>33</v>
      </c>
      <c r="B19" s="272"/>
      <c r="C19" s="237">
        <v>0</v>
      </c>
      <c r="D19" s="238"/>
      <c r="E19" s="54" t="s">
        <v>28</v>
      </c>
      <c r="F19" s="115" t="str">
        <f t="shared" si="4"/>
        <v/>
      </c>
      <c r="G19" s="239">
        <v>0</v>
      </c>
      <c r="H19" s="239"/>
      <c r="I19" s="54" t="s">
        <v>28</v>
      </c>
      <c r="J19" s="109" t="str">
        <f t="shared" si="1"/>
        <v/>
      </c>
      <c r="K19" s="183">
        <f t="shared" si="2"/>
        <v>0</v>
      </c>
      <c r="L19" s="20"/>
      <c r="M19" s="273"/>
      <c r="N19" s="274"/>
      <c r="O19" s="275"/>
      <c r="P19" s="286"/>
      <c r="Q19" s="279" t="s">
        <v>34</v>
      </c>
      <c r="R19" s="279"/>
      <c r="S19" s="143"/>
      <c r="T19" s="142"/>
      <c r="U19" s="135"/>
      <c r="V19" s="273"/>
      <c r="W19" s="274"/>
      <c r="X19" s="275"/>
      <c r="Y19" s="286"/>
      <c r="Z19" s="279" t="s">
        <v>34</v>
      </c>
      <c r="AA19" s="279"/>
      <c r="AB19" s="12"/>
      <c r="AC19" s="12"/>
      <c r="AD19" s="12"/>
      <c r="AE19" s="12"/>
      <c r="AF19" s="12"/>
      <c r="AG19" s="12"/>
      <c r="AH19" s="12"/>
    </row>
    <row r="20" spans="1:34" ht="27.75" customHeight="1">
      <c r="A20" s="271" t="s">
        <v>35</v>
      </c>
      <c r="B20" s="272"/>
      <c r="C20" s="237">
        <v>3125000</v>
      </c>
      <c r="D20" s="238"/>
      <c r="E20" s="54" t="s">
        <v>28</v>
      </c>
      <c r="F20" s="115">
        <f t="shared" si="4"/>
        <v>2.1551724137931036E-2</v>
      </c>
      <c r="G20" s="239">
        <v>5243026</v>
      </c>
      <c r="H20" s="239"/>
      <c r="I20" s="54" t="s">
        <v>28</v>
      </c>
      <c r="J20" s="109">
        <f t="shared" si="1"/>
        <v>3.6158799999999998E-2</v>
      </c>
      <c r="K20" s="183">
        <f t="shared" si="2"/>
        <v>2118026</v>
      </c>
      <c r="L20" s="20"/>
      <c r="M20" s="280"/>
      <c r="N20" s="281"/>
      <c r="O20" s="282"/>
      <c r="P20" s="287"/>
      <c r="Q20" s="283">
        <f>C46</f>
        <v>10000000</v>
      </c>
      <c r="R20" s="284"/>
      <c r="S20" s="159"/>
      <c r="T20" s="159"/>
      <c r="U20" s="135"/>
      <c r="V20" s="280"/>
      <c r="W20" s="281"/>
      <c r="X20" s="282"/>
      <c r="Y20" s="287"/>
      <c r="Z20" s="283">
        <f>G46</f>
        <v>10000000</v>
      </c>
      <c r="AA20" s="284"/>
      <c r="AB20" s="12"/>
      <c r="AC20" s="12"/>
      <c r="AD20" s="12"/>
      <c r="AE20" s="12"/>
      <c r="AF20" s="12"/>
      <c r="AG20" s="12"/>
      <c r="AH20" s="12"/>
    </row>
    <row r="21" spans="1:34" ht="27.75" customHeight="1">
      <c r="A21" s="271" t="s">
        <v>36</v>
      </c>
      <c r="B21" s="272"/>
      <c r="C21" s="237">
        <v>870000</v>
      </c>
      <c r="D21" s="238"/>
      <c r="E21" s="54" t="s">
        <v>28</v>
      </c>
      <c r="F21" s="115">
        <f t="shared" si="4"/>
        <v>6.0000000000000001E-3</v>
      </c>
      <c r="G21" s="239">
        <v>840000</v>
      </c>
      <c r="H21" s="239"/>
      <c r="I21" s="54" t="s">
        <v>28</v>
      </c>
      <c r="J21" s="109">
        <f t="shared" si="1"/>
        <v>5.7931034482758617E-3</v>
      </c>
      <c r="K21" s="183">
        <f t="shared" si="2"/>
        <v>-30000</v>
      </c>
      <c r="M21" s="297">
        <f>SUM(M9:O19)</f>
        <v>145000000</v>
      </c>
      <c r="N21" s="297"/>
      <c r="O21" s="297"/>
      <c r="P21" s="294">
        <f>SUM(P5:R20)</f>
        <v>145000000</v>
      </c>
      <c r="Q21" s="295"/>
      <c r="R21" s="295"/>
      <c r="S21" s="159"/>
      <c r="T21" s="135"/>
      <c r="U21" s="135"/>
      <c r="V21" s="297">
        <f>SUM(V5:X20)</f>
        <v>134733026</v>
      </c>
      <c r="W21" s="297"/>
      <c r="X21" s="297"/>
      <c r="Y21" s="294">
        <f>SUM(Y5:AA20)</f>
        <v>134733026</v>
      </c>
      <c r="Z21" s="295"/>
      <c r="AA21" s="295"/>
      <c r="AB21" s="12"/>
      <c r="AC21" s="12"/>
      <c r="AD21" s="12"/>
      <c r="AE21" s="12"/>
      <c r="AF21" s="12"/>
      <c r="AG21" s="12"/>
      <c r="AH21" s="12"/>
    </row>
    <row r="22" spans="1:34" ht="27.75" customHeight="1">
      <c r="A22" s="271" t="s">
        <v>37</v>
      </c>
      <c r="B22" s="272"/>
      <c r="C22" s="237">
        <v>65000000</v>
      </c>
      <c r="D22" s="238"/>
      <c r="E22" s="54" t="s">
        <v>28</v>
      </c>
      <c r="F22" s="115">
        <f t="shared" si="4"/>
        <v>0.44827586206896552</v>
      </c>
      <c r="G22" s="239">
        <v>65000000</v>
      </c>
      <c r="H22" s="239"/>
      <c r="I22" s="54" t="s">
        <v>28</v>
      </c>
      <c r="J22" s="109">
        <f t="shared" si="1"/>
        <v>0.44827586206896552</v>
      </c>
      <c r="K22" s="183">
        <f t="shared" si="2"/>
        <v>0</v>
      </c>
      <c r="S22" s="21"/>
      <c r="T22" s="21"/>
    </row>
    <row r="23" spans="1:34" ht="27.75" customHeight="1">
      <c r="A23" s="271"/>
      <c r="B23" s="272"/>
      <c r="C23" s="237"/>
      <c r="D23" s="238"/>
      <c r="E23" s="54"/>
      <c r="F23" s="115" t="str">
        <f t="shared" si="4"/>
        <v/>
      </c>
      <c r="G23" s="239"/>
      <c r="H23" s="239"/>
      <c r="I23" s="54"/>
      <c r="J23" s="109" t="str">
        <f t="shared" si="1"/>
        <v/>
      </c>
      <c r="K23" s="183">
        <f t="shared" si="2"/>
        <v>0</v>
      </c>
      <c r="S23" s="296"/>
      <c r="T23" s="296"/>
    </row>
    <row r="24" spans="1:34" ht="27.75" customHeight="1">
      <c r="A24" s="271"/>
      <c r="B24" s="272"/>
      <c r="C24" s="237"/>
      <c r="D24" s="238"/>
      <c r="E24" s="54"/>
      <c r="F24" s="115" t="str">
        <f t="shared" si="4"/>
        <v/>
      </c>
      <c r="G24" s="239"/>
      <c r="H24" s="239"/>
      <c r="I24" s="54"/>
      <c r="J24" s="109" t="str">
        <f t="shared" si="1"/>
        <v/>
      </c>
      <c r="K24" s="183">
        <f t="shared" si="2"/>
        <v>0</v>
      </c>
      <c r="M24" s="21"/>
      <c r="N24" s="21"/>
      <c r="O24" s="21"/>
      <c r="P24" s="21"/>
      <c r="Q24" s="22"/>
      <c r="R24" s="22"/>
      <c r="S24" s="23"/>
      <c r="T24" s="23"/>
      <c r="U24" s="24"/>
      <c r="V24" s="24"/>
      <c r="W24" s="21"/>
      <c r="X24" s="12"/>
      <c r="Y24" s="12"/>
      <c r="Z24" s="12"/>
      <c r="AA24" s="12"/>
      <c r="AB24" s="12"/>
      <c r="AC24" s="12"/>
      <c r="AD24" s="12"/>
      <c r="AE24" s="12"/>
      <c r="AF24" s="12"/>
      <c r="AG24" s="12"/>
    </row>
    <row r="25" spans="1:34" ht="27.75" customHeight="1">
      <c r="A25" s="271"/>
      <c r="B25" s="272"/>
      <c r="C25" s="237"/>
      <c r="D25" s="238"/>
      <c r="E25" s="54"/>
      <c r="F25" s="115" t="str">
        <f t="shared" si="4"/>
        <v/>
      </c>
      <c r="G25" s="239"/>
      <c r="H25" s="239"/>
      <c r="I25" s="54"/>
      <c r="J25" s="109" t="str">
        <f t="shared" si="1"/>
        <v/>
      </c>
      <c r="K25" s="183">
        <f t="shared" si="2"/>
        <v>0</v>
      </c>
      <c r="M25" s="12"/>
      <c r="N25" s="12"/>
      <c r="O25" s="12"/>
      <c r="P25" s="12"/>
      <c r="Q25" s="12"/>
      <c r="R25" s="12"/>
      <c r="S25" s="21"/>
      <c r="T25" s="21"/>
      <c r="U25" s="21"/>
      <c r="V25" s="21"/>
      <c r="W25" s="21"/>
      <c r="X25" s="12"/>
      <c r="Y25" s="12"/>
      <c r="Z25" s="12"/>
      <c r="AA25" s="12"/>
      <c r="AB25" s="12"/>
      <c r="AC25" s="12"/>
      <c r="AD25" s="12"/>
      <c r="AE25" s="12"/>
      <c r="AF25" s="12"/>
      <c r="AG25" s="12"/>
    </row>
    <row r="26" spans="1:34" ht="27.75" customHeight="1">
      <c r="A26" s="271"/>
      <c r="B26" s="272"/>
      <c r="C26" s="237"/>
      <c r="D26" s="238"/>
      <c r="E26" s="54"/>
      <c r="F26" s="115" t="str">
        <f t="shared" si="4"/>
        <v/>
      </c>
      <c r="G26" s="239"/>
      <c r="H26" s="239"/>
      <c r="I26" s="54"/>
      <c r="J26" s="109" t="str">
        <f t="shared" si="1"/>
        <v/>
      </c>
      <c r="K26" s="183">
        <f t="shared" si="2"/>
        <v>0</v>
      </c>
      <c r="M26" s="135"/>
      <c r="N26" s="135"/>
      <c r="O26" s="135"/>
      <c r="P26" s="135"/>
      <c r="Q26" s="135"/>
      <c r="R26" s="135"/>
      <c r="S26" s="83"/>
      <c r="T26" s="83"/>
      <c r="U26" s="136"/>
      <c r="V26" s="299" t="s">
        <v>38</v>
      </c>
      <c r="W26" s="299"/>
      <c r="X26" s="299" t="s">
        <v>39</v>
      </c>
      <c r="Y26" s="299"/>
      <c r="Z26" s="299" t="s">
        <v>40</v>
      </c>
      <c r="AA26" s="299"/>
      <c r="AB26" s="12"/>
      <c r="AC26" s="12"/>
      <c r="AD26" s="12"/>
      <c r="AE26" s="12"/>
      <c r="AF26" s="12"/>
      <c r="AG26" s="12"/>
    </row>
    <row r="27" spans="1:34" ht="27.75" customHeight="1">
      <c r="A27" s="271" t="s">
        <v>41</v>
      </c>
      <c r="B27" s="272"/>
      <c r="C27" s="237">
        <v>210000</v>
      </c>
      <c r="D27" s="238"/>
      <c r="E27" s="54" t="s">
        <v>28</v>
      </c>
      <c r="F27" s="115">
        <f t="shared" si="4"/>
        <v>1.4482758620689654E-3</v>
      </c>
      <c r="G27" s="239">
        <v>210000</v>
      </c>
      <c r="H27" s="239"/>
      <c r="I27" s="54" t="s">
        <v>28</v>
      </c>
      <c r="J27" s="109">
        <f t="shared" si="1"/>
        <v>1.4482758620689654E-3</v>
      </c>
      <c r="K27" s="183">
        <f t="shared" si="2"/>
        <v>0</v>
      </c>
      <c r="M27" s="135"/>
      <c r="N27" s="135"/>
      <c r="O27" s="135"/>
      <c r="P27" s="135"/>
      <c r="Q27" s="135"/>
      <c r="R27" s="135"/>
      <c r="S27" s="137"/>
      <c r="T27" s="137"/>
      <c r="U27" s="138"/>
      <c r="V27" s="298">
        <f>R31</f>
        <v>1340000</v>
      </c>
      <c r="W27" s="298"/>
      <c r="X27" s="298">
        <f>Z30</f>
        <v>4560000</v>
      </c>
      <c r="Y27" s="298"/>
      <c r="Z27" s="298">
        <f>V27-X27</f>
        <v>-3220000</v>
      </c>
      <c r="AA27" s="298"/>
      <c r="AB27" s="12"/>
      <c r="AC27" s="12"/>
      <c r="AD27" s="12"/>
      <c r="AE27" s="12"/>
      <c r="AF27" s="12"/>
      <c r="AG27" s="12"/>
    </row>
    <row r="28" spans="1:34" ht="27.75" customHeight="1">
      <c r="A28" s="271" t="s">
        <v>42</v>
      </c>
      <c r="B28" s="272"/>
      <c r="C28" s="237">
        <v>4200000</v>
      </c>
      <c r="D28" s="238"/>
      <c r="E28" s="54" t="s">
        <v>28</v>
      </c>
      <c r="F28" s="115">
        <f>IF(C28/$C$31=0,"",C28/$C$31)</f>
        <v>2.8965517241379312E-2</v>
      </c>
      <c r="G28" s="239">
        <v>4800000</v>
      </c>
      <c r="H28" s="239"/>
      <c r="I28" s="54" t="s">
        <v>28</v>
      </c>
      <c r="J28" s="109">
        <f t="shared" si="1"/>
        <v>3.310344827586207E-2</v>
      </c>
      <c r="K28" s="183">
        <f t="shared" si="2"/>
        <v>600000</v>
      </c>
      <c r="M28" s="135"/>
      <c r="N28" s="135"/>
      <c r="O28" s="135"/>
      <c r="P28" s="135"/>
      <c r="Q28" s="135"/>
      <c r="R28" s="135"/>
      <c r="S28" s="137"/>
      <c r="T28" s="137"/>
      <c r="U28" s="138"/>
      <c r="V28" s="135"/>
      <c r="W28" s="135"/>
      <c r="X28" s="135"/>
      <c r="Y28" s="135"/>
      <c r="Z28" s="135"/>
      <c r="AA28" s="135"/>
      <c r="AB28" s="12"/>
      <c r="AC28" s="12"/>
      <c r="AD28" s="12"/>
      <c r="AE28" s="12"/>
      <c r="AF28" s="12"/>
      <c r="AG28" s="12"/>
    </row>
    <row r="29" spans="1:34" ht="27.75" customHeight="1">
      <c r="A29" s="271" t="s">
        <v>43</v>
      </c>
      <c r="B29" s="272"/>
      <c r="C29" s="237">
        <v>650000</v>
      </c>
      <c r="D29" s="238"/>
      <c r="E29" s="54" t="s">
        <v>28</v>
      </c>
      <c r="F29" s="115">
        <f t="shared" si="4"/>
        <v>4.4827586206896549E-3</v>
      </c>
      <c r="G29" s="239">
        <v>500000</v>
      </c>
      <c r="H29" s="239"/>
      <c r="I29" s="54" t="s">
        <v>28</v>
      </c>
      <c r="J29" s="109">
        <f t="shared" si="1"/>
        <v>3.4482758620689655E-3</v>
      </c>
      <c r="K29" s="183">
        <f t="shared" si="2"/>
        <v>-150000</v>
      </c>
      <c r="M29" s="317" t="s">
        <v>44</v>
      </c>
      <c r="N29" s="317"/>
      <c r="O29" s="135"/>
      <c r="P29" s="135"/>
      <c r="Q29" s="135"/>
      <c r="R29" s="135"/>
      <c r="S29" s="137"/>
      <c r="T29" s="137"/>
      <c r="U29" s="138"/>
      <c r="V29" s="304" t="s">
        <v>0</v>
      </c>
      <c r="W29" s="304"/>
      <c r="X29" s="300" t="s">
        <v>1</v>
      </c>
      <c r="Y29" s="300"/>
      <c r="Z29" s="300" t="s">
        <v>2</v>
      </c>
      <c r="AA29" s="300"/>
      <c r="AB29" s="12"/>
      <c r="AC29" s="12"/>
      <c r="AD29" s="12"/>
      <c r="AE29" s="12"/>
      <c r="AF29" s="12"/>
      <c r="AG29" s="12"/>
    </row>
    <row r="30" spans="1:34" ht="27.75" customHeight="1" thickBot="1">
      <c r="A30" s="271"/>
      <c r="B30" s="272"/>
      <c r="C30" s="301"/>
      <c r="D30" s="302"/>
      <c r="E30" s="59"/>
      <c r="F30" s="66"/>
      <c r="G30" s="303">
        <v>0</v>
      </c>
      <c r="H30" s="303"/>
      <c r="I30" s="59"/>
      <c r="J30" s="103"/>
      <c r="K30" s="183">
        <f t="shared" si="2"/>
        <v>0</v>
      </c>
      <c r="M30" s="304" t="s">
        <v>45</v>
      </c>
      <c r="N30" s="304"/>
      <c r="O30" s="304"/>
      <c r="P30" s="304" t="s">
        <v>1</v>
      </c>
      <c r="Q30" s="304"/>
      <c r="R30" s="304" t="s">
        <v>2</v>
      </c>
      <c r="S30" s="304"/>
      <c r="T30" s="137"/>
      <c r="U30" s="138"/>
      <c r="V30" s="313" t="s">
        <v>3</v>
      </c>
      <c r="W30" s="313"/>
      <c r="X30" s="325"/>
      <c r="Y30" s="325"/>
      <c r="Z30" s="324">
        <f>SUM(X31:Y34)</f>
        <v>4560000</v>
      </c>
      <c r="AA30" s="324"/>
      <c r="AB30" s="12"/>
      <c r="AC30" s="12"/>
      <c r="AD30" s="12"/>
      <c r="AE30" s="12"/>
      <c r="AF30" s="12"/>
      <c r="AG30" s="12"/>
    </row>
    <row r="31" spans="1:34" ht="27.75" customHeight="1" thickTop="1">
      <c r="A31" s="305" t="s">
        <v>46</v>
      </c>
      <c r="B31" s="306"/>
      <c r="C31" s="309">
        <f>SUM(C6:D30)</f>
        <v>145000000</v>
      </c>
      <c r="D31" s="309"/>
      <c r="E31" s="117" t="s">
        <v>47</v>
      </c>
      <c r="F31" s="320"/>
      <c r="G31" s="311">
        <f>SUM(G6:H30)</f>
        <v>134733026</v>
      </c>
      <c r="H31" s="311"/>
      <c r="I31" s="118" t="s">
        <v>47</v>
      </c>
      <c r="J31" s="318"/>
      <c r="K31" s="322"/>
      <c r="M31" s="313" t="s">
        <v>38</v>
      </c>
      <c r="N31" s="313"/>
      <c r="O31" s="313"/>
      <c r="P31" s="314"/>
      <c r="Q31" s="314"/>
      <c r="R31" s="315">
        <f>SUM(P32:Q34)</f>
        <v>1340000</v>
      </c>
      <c r="S31" s="315"/>
      <c r="T31" s="137"/>
      <c r="U31" s="138"/>
      <c r="V31" s="316" t="s">
        <v>4</v>
      </c>
      <c r="W31" s="316"/>
      <c r="X31" s="324">
        <f>W52</f>
        <v>3960000</v>
      </c>
      <c r="Y31" s="324"/>
      <c r="Z31" s="325"/>
      <c r="AA31" s="325"/>
      <c r="AB31" s="25">
        <f>X31/Z30</f>
        <v>0.86842105263157898</v>
      </c>
      <c r="AC31" s="12"/>
      <c r="AD31" s="12"/>
      <c r="AE31" s="12"/>
      <c r="AF31" s="12"/>
      <c r="AG31" s="12"/>
    </row>
    <row r="32" spans="1:34" ht="27.75" customHeight="1" thickBot="1">
      <c r="A32" s="307"/>
      <c r="B32" s="308"/>
      <c r="C32" s="310"/>
      <c r="D32" s="310"/>
      <c r="E32" s="52" t="s">
        <v>13</v>
      </c>
      <c r="F32" s="321"/>
      <c r="G32" s="312"/>
      <c r="H32" s="312"/>
      <c r="I32" s="113" t="s">
        <v>13</v>
      </c>
      <c r="J32" s="319"/>
      <c r="K32" s="323"/>
      <c r="M32" s="316" t="s">
        <v>48</v>
      </c>
      <c r="N32" s="316"/>
      <c r="O32" s="316"/>
      <c r="P32" s="315">
        <f>'２期ＰＬ比較'!H57</f>
        <v>-1201470</v>
      </c>
      <c r="Q32" s="315"/>
      <c r="R32" s="315"/>
      <c r="S32" s="315"/>
      <c r="T32" s="135"/>
      <c r="U32" s="135"/>
      <c r="V32" s="326" t="s">
        <v>5</v>
      </c>
      <c r="W32" s="326"/>
      <c r="X32" s="324">
        <v>0</v>
      </c>
      <c r="Y32" s="324"/>
      <c r="Z32" s="327"/>
      <c r="AA32" s="327"/>
      <c r="AB32" s="194">
        <f>X32/Z30</f>
        <v>0</v>
      </c>
      <c r="AC32" s="12"/>
      <c r="AD32" s="12"/>
      <c r="AE32" s="12"/>
      <c r="AF32" s="12"/>
      <c r="AG32" s="12"/>
    </row>
    <row r="33" spans="1:36" ht="27.75" customHeight="1">
      <c r="A33" s="334" t="s">
        <v>49</v>
      </c>
      <c r="B33" s="335"/>
      <c r="C33" s="336">
        <v>18000000</v>
      </c>
      <c r="D33" s="337"/>
      <c r="E33" s="114" t="s">
        <v>143</v>
      </c>
      <c r="F33" s="115">
        <f>IF(C33/$C$51=0,"",C33/$C$51)</f>
        <v>0.12413793103448276</v>
      </c>
      <c r="G33" s="338">
        <v>16000000</v>
      </c>
      <c r="H33" s="338"/>
      <c r="I33" s="114" t="s">
        <v>143</v>
      </c>
      <c r="J33" s="116">
        <f>IF(G33/$C$51=0,"",G33/$C$51)</f>
        <v>0.1103448275862069</v>
      </c>
      <c r="K33" s="182">
        <f>G33-C33</f>
        <v>-2000000</v>
      </c>
      <c r="M33" s="339" t="s">
        <v>50</v>
      </c>
      <c r="N33" s="339"/>
      <c r="O33" s="339"/>
      <c r="P33" s="315">
        <f>'２期ＰＬ比較'!$H$45</f>
        <v>1541470</v>
      </c>
      <c r="Q33" s="315"/>
      <c r="R33" s="332"/>
      <c r="S33" s="332"/>
      <c r="T33" s="135"/>
      <c r="U33" s="135"/>
      <c r="V33" s="328" t="s">
        <v>6</v>
      </c>
      <c r="W33" s="328"/>
      <c r="X33" s="324">
        <f>G28-C28</f>
        <v>600000</v>
      </c>
      <c r="Y33" s="324"/>
      <c r="Z33" s="325"/>
      <c r="AA33" s="325"/>
      <c r="AB33" s="25">
        <f>X33/Z30</f>
        <v>0.13157894736842105</v>
      </c>
      <c r="AC33" s="12"/>
      <c r="AD33" s="12"/>
      <c r="AE33" s="12"/>
      <c r="AF33" s="12"/>
      <c r="AG33" s="12"/>
    </row>
    <row r="34" spans="1:36" ht="27.75" customHeight="1">
      <c r="A34" s="329" t="s">
        <v>51</v>
      </c>
      <c r="B34" s="330"/>
      <c r="C34" s="292">
        <v>4000000</v>
      </c>
      <c r="D34" s="331"/>
      <c r="E34" s="54" t="s">
        <v>143</v>
      </c>
      <c r="F34" s="115">
        <f>IF(C34/$C$51=0,"",C34/$C$51)</f>
        <v>2.7586206896551724E-2</v>
      </c>
      <c r="G34" s="239">
        <v>6500000</v>
      </c>
      <c r="H34" s="239"/>
      <c r="I34" s="54" t="s">
        <v>143</v>
      </c>
      <c r="J34" s="109">
        <f>IF(G34/$C$51=0,"",G34/$C$51)</f>
        <v>4.4827586206896551E-2</v>
      </c>
      <c r="K34" s="183">
        <f>G34-C34</f>
        <v>2500000</v>
      </c>
      <c r="M34" s="328" t="s">
        <v>52</v>
      </c>
      <c r="N34" s="328"/>
      <c r="O34" s="328"/>
      <c r="P34" s="324">
        <f>'２期ＰＬ比較'!$H$54</f>
        <v>1000000</v>
      </c>
      <c r="Q34" s="324"/>
      <c r="R34" s="332"/>
      <c r="S34" s="332"/>
      <c r="T34" s="135"/>
      <c r="U34" s="135"/>
      <c r="V34" s="333" t="s">
        <v>7</v>
      </c>
      <c r="W34" s="333"/>
      <c r="X34" s="324">
        <v>0</v>
      </c>
      <c r="Y34" s="324"/>
      <c r="Z34" s="341"/>
      <c r="AA34" s="341"/>
      <c r="AB34" s="194">
        <f>X34/Z30</f>
        <v>0</v>
      </c>
      <c r="AC34" s="12"/>
      <c r="AD34" s="12"/>
      <c r="AE34" s="12"/>
      <c r="AF34" s="12"/>
      <c r="AG34" s="12"/>
    </row>
    <row r="35" spans="1:36" ht="27.75" customHeight="1">
      <c r="A35" s="329" t="s">
        <v>53</v>
      </c>
      <c r="B35" s="330"/>
      <c r="C35" s="292">
        <v>6000000</v>
      </c>
      <c r="D35" s="293"/>
      <c r="E35" s="54" t="s">
        <v>143</v>
      </c>
      <c r="F35" s="115">
        <f t="shared" ref="F35:F48" si="6">IF(C35/$C$51=0,"",C35/$C$51)</f>
        <v>4.1379310344827586E-2</v>
      </c>
      <c r="G35" s="239">
        <v>4000000</v>
      </c>
      <c r="H35" s="239"/>
      <c r="I35" s="54" t="s">
        <v>143</v>
      </c>
      <c r="J35" s="109">
        <f t="shared" ref="J35:J48" si="7">IF(G35/$C$51=0,"",G35/$C$51)</f>
        <v>2.7586206896551724E-2</v>
      </c>
      <c r="K35" s="183">
        <f t="shared" ref="K35:K48" si="8">G35-C35</f>
        <v>-2000000</v>
      </c>
      <c r="M35" s="12"/>
      <c r="N35" s="12"/>
      <c r="O35" s="12"/>
      <c r="P35" s="12"/>
      <c r="Q35" s="12"/>
      <c r="R35" s="12"/>
      <c r="S35" s="12"/>
      <c r="T35" s="12"/>
      <c r="U35" s="12"/>
      <c r="V35" s="12"/>
      <c r="W35" s="12"/>
      <c r="X35" s="12"/>
      <c r="Y35" s="12"/>
      <c r="Z35" s="12"/>
      <c r="AA35" s="12"/>
      <c r="AB35" s="12"/>
      <c r="AC35" s="12"/>
      <c r="AD35" s="12"/>
      <c r="AE35" s="12"/>
      <c r="AF35" s="12"/>
      <c r="AG35" s="12"/>
    </row>
    <row r="36" spans="1:36" ht="27.75" customHeight="1">
      <c r="A36" s="329" t="s">
        <v>54</v>
      </c>
      <c r="B36" s="330"/>
      <c r="C36" s="292">
        <v>1500000</v>
      </c>
      <c r="D36" s="331"/>
      <c r="E36" s="54" t="s">
        <v>143</v>
      </c>
      <c r="F36" s="115">
        <f t="shared" si="6"/>
        <v>1.0344827586206896E-2</v>
      </c>
      <c r="G36" s="239">
        <v>70000</v>
      </c>
      <c r="H36" s="239"/>
      <c r="I36" s="54" t="s">
        <v>143</v>
      </c>
      <c r="J36" s="109">
        <f t="shared" si="7"/>
        <v>4.8275862068965518E-4</v>
      </c>
      <c r="K36" s="183">
        <f t="shared" si="8"/>
        <v>-1430000</v>
      </c>
      <c r="M36" s="12"/>
      <c r="N36" s="12"/>
      <c r="O36" s="12"/>
      <c r="P36" s="12"/>
      <c r="Q36" s="12"/>
      <c r="R36" s="12"/>
      <c r="S36" s="12"/>
      <c r="T36" s="12"/>
      <c r="U36" s="12"/>
      <c r="V36" s="12"/>
      <c r="W36" s="12"/>
      <c r="X36" s="12"/>
      <c r="Y36" s="12"/>
      <c r="Z36" s="12"/>
      <c r="AA36" s="12"/>
      <c r="AB36" s="12"/>
      <c r="AC36" s="12"/>
      <c r="AD36" s="12"/>
      <c r="AE36" s="12"/>
      <c r="AF36" s="12"/>
      <c r="AG36" s="12"/>
    </row>
    <row r="37" spans="1:36" ht="27.75" customHeight="1">
      <c r="A37" s="329" t="s">
        <v>55</v>
      </c>
      <c r="B37" s="330"/>
      <c r="C37" s="292">
        <v>107000</v>
      </c>
      <c r="D37" s="331"/>
      <c r="E37" s="54" t="s">
        <v>143</v>
      </c>
      <c r="F37" s="115">
        <f t="shared" si="6"/>
        <v>7.379310344827586E-4</v>
      </c>
      <c r="G37" s="239">
        <v>60000</v>
      </c>
      <c r="H37" s="239"/>
      <c r="I37" s="54" t="s">
        <v>143</v>
      </c>
      <c r="J37" s="109">
        <f t="shared" si="7"/>
        <v>4.1379310344827585E-4</v>
      </c>
      <c r="K37" s="183">
        <f t="shared" si="8"/>
        <v>-47000</v>
      </c>
      <c r="AA37" s="12"/>
      <c r="AB37" s="12"/>
      <c r="AC37" s="12"/>
      <c r="AD37" s="12"/>
      <c r="AE37" s="12"/>
      <c r="AF37" s="12"/>
      <c r="AG37" s="12"/>
    </row>
    <row r="38" spans="1:36" ht="27.75" customHeight="1">
      <c r="A38" s="235"/>
      <c r="B38" s="236"/>
      <c r="C38" s="292"/>
      <c r="D38" s="293"/>
      <c r="E38" s="54"/>
      <c r="F38" s="115" t="str">
        <f t="shared" si="6"/>
        <v/>
      </c>
      <c r="G38" s="340"/>
      <c r="H38" s="293"/>
      <c r="I38" s="54"/>
      <c r="J38" s="109" t="str">
        <f t="shared" si="7"/>
        <v/>
      </c>
      <c r="K38" s="183">
        <f t="shared" si="8"/>
        <v>0</v>
      </c>
      <c r="AA38" s="12"/>
      <c r="AB38" s="12"/>
      <c r="AC38" s="12"/>
      <c r="AD38" s="12"/>
      <c r="AE38" s="12"/>
      <c r="AF38" s="12"/>
      <c r="AG38" s="12"/>
    </row>
    <row r="39" spans="1:36" ht="27.75" customHeight="1">
      <c r="A39" s="235"/>
      <c r="B39" s="236"/>
      <c r="C39" s="292"/>
      <c r="D39" s="293"/>
      <c r="E39" s="54"/>
      <c r="F39" s="115" t="str">
        <f t="shared" si="6"/>
        <v/>
      </c>
      <c r="G39" s="340"/>
      <c r="H39" s="293"/>
      <c r="I39" s="54"/>
      <c r="J39" s="109" t="str">
        <f t="shared" si="7"/>
        <v/>
      </c>
      <c r="K39" s="183">
        <f t="shared" si="8"/>
        <v>0</v>
      </c>
      <c r="M39" s="342" t="s">
        <v>56</v>
      </c>
      <c r="N39" s="342"/>
      <c r="O39" s="12"/>
      <c r="P39" s="12"/>
      <c r="Q39" s="12"/>
      <c r="R39" s="26"/>
      <c r="S39" s="26"/>
      <c r="T39" s="26"/>
      <c r="U39" s="12"/>
      <c r="V39" s="12"/>
      <c r="W39" s="12"/>
      <c r="X39" s="12"/>
      <c r="Y39" s="12"/>
      <c r="Z39" s="12"/>
      <c r="AA39" s="12"/>
      <c r="AB39" s="12"/>
      <c r="AC39" s="12"/>
      <c r="AD39" s="12"/>
      <c r="AE39" s="12"/>
      <c r="AF39" s="12"/>
      <c r="AG39" s="12"/>
    </row>
    <row r="40" spans="1:36" ht="27.75" customHeight="1">
      <c r="A40" s="343" t="s">
        <v>57</v>
      </c>
      <c r="B40" s="344"/>
      <c r="C40" s="345">
        <v>80000000</v>
      </c>
      <c r="D40" s="346"/>
      <c r="E40" s="54" t="s">
        <v>26</v>
      </c>
      <c r="F40" s="115">
        <f t="shared" si="6"/>
        <v>0.55172413793103448</v>
      </c>
      <c r="G40" s="347">
        <f>Y52</f>
        <v>72000000</v>
      </c>
      <c r="H40" s="346"/>
      <c r="I40" s="54" t="s">
        <v>26</v>
      </c>
      <c r="J40" s="109">
        <f t="shared" si="7"/>
        <v>0.49655172413793103</v>
      </c>
      <c r="K40" s="183">
        <f t="shared" si="8"/>
        <v>-8000000</v>
      </c>
      <c r="M40" s="348" t="s">
        <v>58</v>
      </c>
      <c r="N40" s="350" t="s">
        <v>59</v>
      </c>
      <c r="O40" s="350"/>
      <c r="P40" s="357" t="s">
        <v>60</v>
      </c>
      <c r="Q40" s="359" t="s">
        <v>61</v>
      </c>
      <c r="R40" s="360"/>
      <c r="S40" s="360" t="s">
        <v>62</v>
      </c>
      <c r="T40" s="360"/>
      <c r="U40" s="365" t="s">
        <v>63</v>
      </c>
      <c r="V40" s="365"/>
      <c r="W40" s="367" t="s">
        <v>64</v>
      </c>
      <c r="X40" s="367"/>
      <c r="Y40" s="365" t="s">
        <v>65</v>
      </c>
      <c r="Z40" s="369"/>
      <c r="AA40" s="12"/>
      <c r="AB40" s="12"/>
      <c r="AC40" s="12"/>
      <c r="AD40" s="12"/>
      <c r="AE40" s="12"/>
      <c r="AF40" s="12"/>
      <c r="AG40" s="12"/>
    </row>
    <row r="41" spans="1:36" ht="27.75" customHeight="1">
      <c r="A41" s="352"/>
      <c r="B41" s="353"/>
      <c r="C41" s="345"/>
      <c r="D41" s="346"/>
      <c r="E41" s="54"/>
      <c r="F41" s="115" t="str">
        <f t="shared" si="6"/>
        <v/>
      </c>
      <c r="G41" s="347"/>
      <c r="H41" s="346"/>
      <c r="I41" s="54"/>
      <c r="J41" s="109" t="str">
        <f t="shared" si="7"/>
        <v/>
      </c>
      <c r="K41" s="183">
        <f t="shared" si="8"/>
        <v>0</v>
      </c>
      <c r="M41" s="349"/>
      <c r="N41" s="351"/>
      <c r="O41" s="351"/>
      <c r="P41" s="358"/>
      <c r="Q41" s="361"/>
      <c r="R41" s="362"/>
      <c r="S41" s="362"/>
      <c r="T41" s="362"/>
      <c r="U41" s="366"/>
      <c r="V41" s="366"/>
      <c r="W41" s="368"/>
      <c r="X41" s="368"/>
      <c r="Y41" s="366"/>
      <c r="Z41" s="370"/>
      <c r="AA41" s="12"/>
      <c r="AB41" s="12"/>
      <c r="AC41" s="12"/>
      <c r="AD41" s="12"/>
      <c r="AE41" s="12"/>
      <c r="AF41" s="12"/>
      <c r="AG41" s="12"/>
    </row>
    <row r="42" spans="1:36" ht="27.75" customHeight="1">
      <c r="A42" s="380"/>
      <c r="B42" s="381"/>
      <c r="C42" s="292"/>
      <c r="D42" s="331"/>
      <c r="E42" s="54"/>
      <c r="F42" s="115" t="str">
        <f t="shared" si="6"/>
        <v/>
      </c>
      <c r="G42" s="239"/>
      <c r="H42" s="239"/>
      <c r="I42" s="54"/>
      <c r="J42" s="109" t="str">
        <f t="shared" si="7"/>
        <v/>
      </c>
      <c r="K42" s="183">
        <f t="shared" si="8"/>
        <v>0</v>
      </c>
      <c r="M42" s="127">
        <v>1</v>
      </c>
      <c r="N42" s="374" t="s">
        <v>66</v>
      </c>
      <c r="O42" s="374"/>
      <c r="P42" s="128" t="s">
        <v>67</v>
      </c>
      <c r="Q42" s="363"/>
      <c r="R42" s="364"/>
      <c r="S42" s="364"/>
      <c r="T42" s="364"/>
      <c r="U42" s="371">
        <v>3960000</v>
      </c>
      <c r="V42" s="371"/>
      <c r="W42" s="372">
        <v>720000</v>
      </c>
      <c r="X42" s="372"/>
      <c r="Y42" s="372">
        <f t="shared" ref="Y42:Y47" si="9">U42-W42</f>
        <v>3240000</v>
      </c>
      <c r="Z42" s="373"/>
      <c r="AA42" s="12"/>
      <c r="AB42" s="12"/>
      <c r="AC42" s="12"/>
      <c r="AD42" s="12"/>
      <c r="AE42" s="12"/>
      <c r="AF42" s="12"/>
      <c r="AG42" s="12"/>
    </row>
    <row r="43" spans="1:36" ht="27.75" customHeight="1">
      <c r="A43" s="329"/>
      <c r="B43" s="330"/>
      <c r="C43" s="292"/>
      <c r="D43" s="331"/>
      <c r="E43" s="54"/>
      <c r="F43" s="115" t="str">
        <f t="shared" si="6"/>
        <v/>
      </c>
      <c r="G43" s="239"/>
      <c r="H43" s="239"/>
      <c r="I43" s="54"/>
      <c r="J43" s="109" t="str">
        <f t="shared" si="7"/>
        <v/>
      </c>
      <c r="K43" s="183">
        <f t="shared" si="8"/>
        <v>0</v>
      </c>
      <c r="M43" s="129">
        <v>2</v>
      </c>
      <c r="N43" s="377" t="s">
        <v>68</v>
      </c>
      <c r="O43" s="377"/>
      <c r="P43" s="130" t="s">
        <v>67</v>
      </c>
      <c r="Q43" s="378"/>
      <c r="R43" s="379"/>
      <c r="S43" s="379"/>
      <c r="T43" s="379"/>
      <c r="U43" s="354">
        <v>4000000</v>
      </c>
      <c r="V43" s="354"/>
      <c r="W43" s="355">
        <v>480000</v>
      </c>
      <c r="X43" s="355"/>
      <c r="Y43" s="355">
        <f t="shared" si="9"/>
        <v>3520000</v>
      </c>
      <c r="Z43" s="356"/>
      <c r="AA43" s="12"/>
      <c r="AB43" s="12"/>
      <c r="AC43" s="12"/>
      <c r="AD43" s="12"/>
      <c r="AE43" s="12"/>
      <c r="AF43" s="12"/>
      <c r="AG43" s="12"/>
    </row>
    <row r="44" spans="1:36" ht="27.75" customHeight="1">
      <c r="A44" s="375"/>
      <c r="B44" s="376"/>
      <c r="C44" s="292"/>
      <c r="D44" s="293"/>
      <c r="E44" s="54"/>
      <c r="F44" s="115" t="str">
        <f t="shared" si="6"/>
        <v/>
      </c>
      <c r="G44" s="340"/>
      <c r="H44" s="293"/>
      <c r="I44" s="54"/>
      <c r="J44" s="109" t="str">
        <f t="shared" si="7"/>
        <v/>
      </c>
      <c r="K44" s="183">
        <f t="shared" si="8"/>
        <v>0</v>
      </c>
      <c r="M44" s="129">
        <v>3</v>
      </c>
      <c r="N44" s="377" t="s">
        <v>68</v>
      </c>
      <c r="O44" s="377"/>
      <c r="P44" s="130" t="s">
        <v>67</v>
      </c>
      <c r="Q44" s="378"/>
      <c r="R44" s="379"/>
      <c r="S44" s="379"/>
      <c r="T44" s="379"/>
      <c r="U44" s="354">
        <v>10000000</v>
      </c>
      <c r="V44" s="354"/>
      <c r="W44" s="355">
        <v>840000</v>
      </c>
      <c r="X44" s="355"/>
      <c r="Y44" s="355">
        <f t="shared" si="9"/>
        <v>9160000</v>
      </c>
      <c r="Z44" s="356"/>
      <c r="AA44" s="12"/>
      <c r="AB44" s="12"/>
      <c r="AC44" s="12"/>
      <c r="AD44" s="12"/>
      <c r="AE44" s="12"/>
      <c r="AF44" s="12"/>
      <c r="AG44" s="12"/>
    </row>
    <row r="45" spans="1:36" ht="27.75" customHeight="1">
      <c r="A45" s="329"/>
      <c r="B45" s="330"/>
      <c r="C45" s="382"/>
      <c r="D45" s="383"/>
      <c r="E45" s="54"/>
      <c r="F45" s="115" t="str">
        <f t="shared" si="6"/>
        <v/>
      </c>
      <c r="G45" s="239"/>
      <c r="H45" s="239"/>
      <c r="I45" s="54"/>
      <c r="J45" s="109" t="str">
        <f t="shared" si="7"/>
        <v/>
      </c>
      <c r="K45" s="183">
        <f t="shared" si="8"/>
        <v>0</v>
      </c>
      <c r="M45" s="129">
        <v>4</v>
      </c>
      <c r="N45" s="377" t="s">
        <v>69</v>
      </c>
      <c r="O45" s="377"/>
      <c r="P45" s="130" t="s">
        <v>67</v>
      </c>
      <c r="Q45" s="378"/>
      <c r="R45" s="379"/>
      <c r="S45" s="379"/>
      <c r="T45" s="379"/>
      <c r="U45" s="354">
        <v>40000000</v>
      </c>
      <c r="V45" s="354"/>
      <c r="W45" s="355">
        <v>960000</v>
      </c>
      <c r="X45" s="355"/>
      <c r="Y45" s="355">
        <f t="shared" si="9"/>
        <v>39040000</v>
      </c>
      <c r="Z45" s="356"/>
      <c r="AA45" s="12"/>
      <c r="AB45" s="12"/>
      <c r="AC45" s="12"/>
      <c r="AD45" s="12"/>
      <c r="AE45" s="12"/>
      <c r="AF45" s="12"/>
      <c r="AG45" s="12"/>
    </row>
    <row r="46" spans="1:36" ht="27.75" customHeight="1">
      <c r="A46" s="235" t="s">
        <v>70</v>
      </c>
      <c r="B46" s="236"/>
      <c r="C46" s="292">
        <v>10000000</v>
      </c>
      <c r="D46" s="293"/>
      <c r="E46" s="54" t="s">
        <v>30</v>
      </c>
      <c r="F46" s="115">
        <f t="shared" si="6"/>
        <v>6.8965517241379309E-2</v>
      </c>
      <c r="G46" s="239">
        <v>10000000</v>
      </c>
      <c r="H46" s="239"/>
      <c r="I46" s="54" t="s">
        <v>30</v>
      </c>
      <c r="J46" s="109">
        <f t="shared" si="7"/>
        <v>6.8965517241379309E-2</v>
      </c>
      <c r="K46" s="183">
        <f t="shared" si="8"/>
        <v>0</v>
      </c>
      <c r="M46" s="129">
        <v>5</v>
      </c>
      <c r="N46" s="377" t="s">
        <v>69</v>
      </c>
      <c r="O46" s="377"/>
      <c r="P46" s="130" t="s">
        <v>67</v>
      </c>
      <c r="Q46" s="378"/>
      <c r="R46" s="379"/>
      <c r="S46" s="379"/>
      <c r="T46" s="379"/>
      <c r="U46" s="354">
        <v>18000000</v>
      </c>
      <c r="V46" s="354"/>
      <c r="W46" s="355">
        <v>960000</v>
      </c>
      <c r="X46" s="355"/>
      <c r="Y46" s="355">
        <f t="shared" si="9"/>
        <v>17040000</v>
      </c>
      <c r="Z46" s="356"/>
      <c r="AA46" s="12"/>
      <c r="AB46" s="12"/>
      <c r="AC46" s="12"/>
      <c r="AD46" s="12"/>
      <c r="AE46" s="12"/>
      <c r="AF46" s="12"/>
      <c r="AG46" s="12"/>
    </row>
    <row r="47" spans="1:36" ht="27.75" customHeight="1">
      <c r="A47" s="235" t="s">
        <v>71</v>
      </c>
      <c r="B47" s="236"/>
      <c r="C47" s="292">
        <v>25393000</v>
      </c>
      <c r="D47" s="293"/>
      <c r="E47" s="54" t="s">
        <v>30</v>
      </c>
      <c r="F47" s="115">
        <f t="shared" si="6"/>
        <v>0.17512413793103448</v>
      </c>
      <c r="G47" s="239">
        <v>26103026</v>
      </c>
      <c r="H47" s="239"/>
      <c r="I47" s="54" t="s">
        <v>30</v>
      </c>
      <c r="J47" s="109">
        <f t="shared" si="7"/>
        <v>0.18002086896551725</v>
      </c>
      <c r="K47" s="183">
        <f t="shared" si="8"/>
        <v>710026</v>
      </c>
      <c r="M47" s="129">
        <v>6</v>
      </c>
      <c r="N47" s="377"/>
      <c r="O47" s="377"/>
      <c r="P47" s="130"/>
      <c r="Q47" s="378"/>
      <c r="R47" s="379"/>
      <c r="S47" s="379"/>
      <c r="T47" s="379"/>
      <c r="U47" s="354"/>
      <c r="V47" s="354"/>
      <c r="W47" s="355"/>
      <c r="X47" s="355"/>
      <c r="Y47" s="355">
        <f t="shared" si="9"/>
        <v>0</v>
      </c>
      <c r="Z47" s="356"/>
      <c r="AA47" s="12"/>
      <c r="AB47" s="12"/>
      <c r="AC47" s="12"/>
      <c r="AD47" s="12"/>
      <c r="AE47" s="12"/>
      <c r="AF47" s="12"/>
      <c r="AG47" s="12"/>
    </row>
    <row r="48" spans="1:36" ht="27.75" customHeight="1" thickBot="1">
      <c r="A48" s="387" t="s">
        <v>72</v>
      </c>
      <c r="B48" s="388"/>
      <c r="C48" s="389">
        <v>0</v>
      </c>
      <c r="D48" s="390"/>
      <c r="E48" s="54" t="s">
        <v>30</v>
      </c>
      <c r="F48" s="115" t="str">
        <f t="shared" si="6"/>
        <v/>
      </c>
      <c r="G48" s="303">
        <v>0</v>
      </c>
      <c r="H48" s="303"/>
      <c r="I48" s="54" t="s">
        <v>30</v>
      </c>
      <c r="J48" s="109" t="str">
        <f t="shared" si="7"/>
        <v/>
      </c>
      <c r="K48" s="183">
        <f t="shared" si="8"/>
        <v>0</v>
      </c>
      <c r="M48" s="129">
        <v>7</v>
      </c>
      <c r="N48" s="377"/>
      <c r="O48" s="377"/>
      <c r="P48" s="130"/>
      <c r="Q48" s="378"/>
      <c r="R48" s="379"/>
      <c r="S48" s="379"/>
      <c r="T48" s="379"/>
      <c r="U48" s="354"/>
      <c r="V48" s="354"/>
      <c r="W48" s="355"/>
      <c r="X48" s="355"/>
      <c r="Y48" s="355">
        <f t="shared" ref="Y48:Y52" si="10">U48-W48</f>
        <v>0</v>
      </c>
      <c r="Z48" s="356"/>
      <c r="AA48" s="12"/>
      <c r="AB48" s="12"/>
      <c r="AC48" s="135" t="s">
        <v>151</v>
      </c>
      <c r="AD48" s="135"/>
      <c r="AE48" s="180"/>
      <c r="AF48" s="135" t="s">
        <v>164</v>
      </c>
      <c r="AG48" s="135"/>
      <c r="AH48" s="135" t="s">
        <v>152</v>
      </c>
      <c r="AI48" s="135"/>
      <c r="AJ48" s="135" t="s">
        <v>153</v>
      </c>
    </row>
    <row r="49" spans="1:36" ht="27.75" customHeight="1" thickTop="1">
      <c r="A49" s="305" t="s">
        <v>139</v>
      </c>
      <c r="B49" s="306"/>
      <c r="C49" s="309">
        <f>SUM(C46:D48)</f>
        <v>35393000</v>
      </c>
      <c r="D49" s="309"/>
      <c r="E49" s="119"/>
      <c r="F49" s="119"/>
      <c r="G49" s="311">
        <f>SUM(G46:H48)</f>
        <v>36103026</v>
      </c>
      <c r="H49" s="311"/>
      <c r="I49" s="120"/>
      <c r="J49" s="391"/>
      <c r="K49" s="322"/>
      <c r="M49" s="129">
        <v>8</v>
      </c>
      <c r="N49" s="377"/>
      <c r="O49" s="377"/>
      <c r="P49" s="130"/>
      <c r="Q49" s="378"/>
      <c r="R49" s="379"/>
      <c r="S49" s="379"/>
      <c r="T49" s="379"/>
      <c r="U49" s="354"/>
      <c r="V49" s="354"/>
      <c r="W49" s="355"/>
      <c r="X49" s="355"/>
      <c r="Y49" s="355">
        <f t="shared" si="10"/>
        <v>0</v>
      </c>
      <c r="Z49" s="356"/>
      <c r="AA49" s="12"/>
      <c r="AB49" s="12"/>
      <c r="AC49" s="135" t="s">
        <v>154</v>
      </c>
      <c r="AD49" s="135"/>
      <c r="AE49" s="135"/>
      <c r="AF49" s="135" t="s">
        <v>165</v>
      </c>
      <c r="AG49" s="135"/>
      <c r="AH49" s="135" t="s">
        <v>155</v>
      </c>
      <c r="AI49" s="135"/>
      <c r="AJ49" s="135" t="s">
        <v>156</v>
      </c>
    </row>
    <row r="50" spans="1:36" ht="27.75" customHeight="1" thickBot="1">
      <c r="A50" s="384"/>
      <c r="B50" s="385"/>
      <c r="C50" s="310"/>
      <c r="D50" s="310"/>
      <c r="E50" s="121"/>
      <c r="F50" s="122"/>
      <c r="G50" s="386"/>
      <c r="H50" s="386"/>
      <c r="I50" s="123"/>
      <c r="J50" s="392"/>
      <c r="K50" s="393"/>
      <c r="M50" s="129">
        <v>9</v>
      </c>
      <c r="N50" s="377"/>
      <c r="O50" s="377"/>
      <c r="P50" s="130"/>
      <c r="Q50" s="378"/>
      <c r="R50" s="379"/>
      <c r="S50" s="379"/>
      <c r="T50" s="379"/>
      <c r="U50" s="354"/>
      <c r="V50" s="354"/>
      <c r="W50" s="355"/>
      <c r="X50" s="355"/>
      <c r="Y50" s="355">
        <f t="shared" si="10"/>
        <v>0</v>
      </c>
      <c r="Z50" s="356"/>
      <c r="AA50" s="12"/>
      <c r="AB50" s="12"/>
      <c r="AC50" s="135" t="s">
        <v>157</v>
      </c>
      <c r="AD50" s="135"/>
      <c r="AE50" s="135"/>
      <c r="AF50" s="135" t="s">
        <v>164</v>
      </c>
      <c r="AG50" s="135"/>
      <c r="AH50" s="135" t="s">
        <v>158</v>
      </c>
      <c r="AI50" s="135"/>
      <c r="AJ50" s="135" t="s">
        <v>152</v>
      </c>
    </row>
    <row r="51" spans="1:36" ht="27.75" customHeight="1" thickTop="1">
      <c r="A51" s="305" t="s">
        <v>73</v>
      </c>
      <c r="B51" s="306"/>
      <c r="C51" s="309">
        <f>SUM(C33:D48)</f>
        <v>145000000</v>
      </c>
      <c r="D51" s="309"/>
      <c r="E51" s="119"/>
      <c r="F51" s="119"/>
      <c r="G51" s="311">
        <f>SUM(G33:H48)</f>
        <v>134733026</v>
      </c>
      <c r="H51" s="311"/>
      <c r="I51" s="124"/>
      <c r="J51" s="97"/>
      <c r="K51" s="323"/>
      <c r="M51" s="131">
        <v>10</v>
      </c>
      <c r="N51" s="394"/>
      <c r="O51" s="394"/>
      <c r="P51" s="132"/>
      <c r="Q51" s="395"/>
      <c r="R51" s="396"/>
      <c r="S51" s="396"/>
      <c r="T51" s="396"/>
      <c r="U51" s="397"/>
      <c r="V51" s="397"/>
      <c r="W51" s="398"/>
      <c r="X51" s="398"/>
      <c r="Y51" s="398">
        <f t="shared" si="10"/>
        <v>0</v>
      </c>
      <c r="Z51" s="399"/>
      <c r="AA51" s="12"/>
      <c r="AB51" s="12"/>
      <c r="AC51" s="12"/>
      <c r="AD51" s="12"/>
      <c r="AE51" s="12"/>
      <c r="AF51" s="12"/>
      <c r="AG51" s="12"/>
    </row>
    <row r="52" spans="1:36" ht="27.75" customHeight="1" thickBot="1">
      <c r="A52" s="307"/>
      <c r="B52" s="308"/>
      <c r="C52" s="310"/>
      <c r="D52" s="310"/>
      <c r="E52" s="121"/>
      <c r="F52" s="121"/>
      <c r="G52" s="312"/>
      <c r="H52" s="312"/>
      <c r="I52" s="125"/>
      <c r="J52" s="126"/>
      <c r="K52" s="406"/>
      <c r="M52" s="133"/>
      <c r="N52" s="400" t="s">
        <v>74</v>
      </c>
      <c r="O52" s="400"/>
      <c r="P52" s="134"/>
      <c r="Q52" s="401"/>
      <c r="R52" s="402"/>
      <c r="S52" s="402"/>
      <c r="T52" s="402"/>
      <c r="U52" s="403">
        <f>SUM(U42:U51)</f>
        <v>75960000</v>
      </c>
      <c r="V52" s="403"/>
      <c r="W52" s="404">
        <f>SUM(W42:W51)</f>
        <v>3960000</v>
      </c>
      <c r="X52" s="404"/>
      <c r="Y52" s="404">
        <f t="shared" si="10"/>
        <v>72000000</v>
      </c>
      <c r="Z52" s="405"/>
      <c r="AA52" s="27"/>
      <c r="AB52" s="12"/>
      <c r="AC52" s="12"/>
      <c r="AD52" s="12"/>
      <c r="AE52" s="12"/>
      <c r="AF52" s="12"/>
      <c r="AG52" s="12"/>
    </row>
    <row r="53" spans="1:36" ht="43.5" customHeight="1">
      <c r="U53" s="12"/>
      <c r="V53" s="12"/>
      <c r="W53" s="12"/>
      <c r="X53" s="12"/>
      <c r="Y53" s="12"/>
      <c r="Z53" s="12"/>
      <c r="AA53" s="21"/>
      <c r="AB53" s="21"/>
      <c r="AC53" s="12"/>
      <c r="AD53" s="12"/>
      <c r="AE53" s="12"/>
      <c r="AF53" s="12"/>
      <c r="AG53" s="12"/>
    </row>
    <row r="54" spans="1:36">
      <c r="U54" s="12"/>
      <c r="V54" s="12"/>
      <c r="W54" s="12"/>
      <c r="X54" s="12"/>
      <c r="Y54" s="12"/>
      <c r="Z54" s="12"/>
      <c r="AA54" s="21"/>
      <c r="AB54" s="21"/>
      <c r="AC54" s="12"/>
      <c r="AD54" s="12"/>
      <c r="AE54" s="12"/>
      <c r="AF54" s="12"/>
      <c r="AG54" s="12"/>
    </row>
    <row r="55" spans="1:36">
      <c r="U55" s="12"/>
      <c r="V55" s="12"/>
      <c r="W55" s="12"/>
      <c r="X55" s="12"/>
      <c r="Y55" s="12"/>
      <c r="Z55" s="12"/>
      <c r="AA55" s="21"/>
      <c r="AB55" s="21"/>
      <c r="AC55" s="12"/>
      <c r="AD55" s="12"/>
      <c r="AE55" s="12"/>
      <c r="AF55" s="12"/>
      <c r="AG55" s="12"/>
    </row>
    <row r="56" spans="1:36">
      <c r="U56" s="12"/>
      <c r="V56" s="12"/>
      <c r="W56" s="12"/>
      <c r="X56" s="12"/>
      <c r="Y56" s="12"/>
      <c r="Z56" s="12"/>
      <c r="AA56" s="12"/>
      <c r="AB56" s="12"/>
      <c r="AC56" s="12"/>
      <c r="AD56" s="12"/>
      <c r="AE56" s="12"/>
      <c r="AF56" s="12"/>
      <c r="AG56" s="12"/>
    </row>
    <row r="57" spans="1:36">
      <c r="U57" s="12"/>
      <c r="V57" s="12"/>
      <c r="W57" s="12"/>
      <c r="X57" s="12"/>
      <c r="Y57" s="12"/>
      <c r="Z57" s="12"/>
      <c r="AA57" s="12"/>
      <c r="AB57" s="12"/>
      <c r="AC57" s="12"/>
      <c r="AD57" s="12"/>
      <c r="AE57" s="12"/>
      <c r="AF57" s="12"/>
      <c r="AG57" s="12"/>
    </row>
    <row r="58" spans="1:36">
      <c r="U58" s="12"/>
      <c r="V58" s="12"/>
      <c r="W58" s="12"/>
      <c r="X58" s="12"/>
      <c r="Y58" s="12"/>
      <c r="Z58" s="12"/>
      <c r="AA58" s="12"/>
      <c r="AB58" s="12"/>
      <c r="AC58" s="12"/>
      <c r="AD58" s="12"/>
      <c r="AE58" s="12"/>
      <c r="AF58" s="12"/>
      <c r="AG58" s="12"/>
    </row>
    <row r="59" spans="1:36">
      <c r="U59" s="12"/>
      <c r="V59" s="12"/>
      <c r="W59" s="12"/>
      <c r="X59" s="12"/>
      <c r="Y59" s="12"/>
      <c r="Z59" s="12"/>
      <c r="AA59" s="12"/>
      <c r="AB59" s="12"/>
      <c r="AC59" s="12"/>
      <c r="AD59" s="12"/>
      <c r="AE59" s="12"/>
      <c r="AF59" s="12"/>
      <c r="AG59" s="12"/>
    </row>
    <row r="60" spans="1:36">
      <c r="C60" s="28"/>
      <c r="U60" s="12"/>
      <c r="V60" s="12"/>
      <c r="W60" s="12"/>
      <c r="X60" s="12"/>
      <c r="Y60" s="12"/>
      <c r="Z60" s="12"/>
      <c r="AA60" s="12"/>
      <c r="AB60" s="12"/>
      <c r="AC60" s="12"/>
      <c r="AD60" s="12"/>
      <c r="AE60" s="12"/>
      <c r="AF60" s="12"/>
      <c r="AG60" s="12"/>
    </row>
    <row r="61" spans="1:36">
      <c r="C61" s="28"/>
      <c r="U61" s="12"/>
      <c r="V61" s="12"/>
      <c r="W61" s="12"/>
      <c r="X61" s="12"/>
      <c r="Y61" s="12"/>
      <c r="Z61" s="12"/>
      <c r="AA61" s="12"/>
      <c r="AB61" s="12"/>
      <c r="AC61" s="12"/>
      <c r="AD61" s="12"/>
      <c r="AE61" s="12"/>
      <c r="AF61" s="12"/>
      <c r="AG61" s="12"/>
    </row>
    <row r="62" spans="1:36">
      <c r="C62" s="28"/>
      <c r="U62" s="12"/>
      <c r="V62" s="12"/>
      <c r="W62" s="12"/>
      <c r="X62" s="12"/>
      <c r="Y62" s="12"/>
      <c r="Z62" s="12"/>
      <c r="AA62" s="12"/>
      <c r="AB62" s="12"/>
      <c r="AC62" s="12"/>
      <c r="AD62" s="12"/>
      <c r="AE62" s="12"/>
      <c r="AF62" s="12"/>
      <c r="AG62" s="12"/>
    </row>
    <row r="63" spans="1:36">
      <c r="C63" s="28"/>
      <c r="U63" s="12"/>
      <c r="V63" s="12"/>
      <c r="W63" s="12"/>
      <c r="X63" s="12"/>
      <c r="Y63" s="12"/>
      <c r="Z63" s="12"/>
      <c r="AA63" s="12"/>
      <c r="AB63" s="12"/>
      <c r="AC63" s="12"/>
      <c r="AD63" s="12"/>
      <c r="AE63" s="12"/>
      <c r="AF63" s="12"/>
      <c r="AG63" s="12"/>
    </row>
    <row r="64" spans="1:36">
      <c r="C64" s="28"/>
      <c r="U64" s="12"/>
      <c r="V64" s="12"/>
      <c r="W64" s="12"/>
      <c r="X64" s="12"/>
      <c r="Y64" s="12"/>
      <c r="Z64" s="12"/>
      <c r="AA64" s="12"/>
      <c r="AB64" s="12"/>
      <c r="AC64" s="12"/>
      <c r="AD64" s="12"/>
      <c r="AE64" s="12"/>
      <c r="AF64" s="12"/>
      <c r="AG64" s="12"/>
    </row>
    <row r="65" spans="3:33">
      <c r="C65" s="28"/>
      <c r="U65" s="12"/>
      <c r="V65" s="12"/>
      <c r="W65" s="12"/>
      <c r="X65" s="12"/>
      <c r="Y65" s="12"/>
      <c r="Z65" s="12"/>
      <c r="AA65" s="12"/>
      <c r="AB65" s="12"/>
      <c r="AC65" s="12"/>
      <c r="AD65" s="12"/>
      <c r="AE65" s="12"/>
      <c r="AF65" s="12"/>
      <c r="AG65" s="12"/>
    </row>
    <row r="66" spans="3:33">
      <c r="C66" s="28"/>
      <c r="U66" s="12"/>
      <c r="V66" s="12"/>
      <c r="W66" s="12"/>
      <c r="X66" s="12"/>
      <c r="Y66" s="12"/>
      <c r="Z66" s="12"/>
      <c r="AA66" s="12"/>
      <c r="AB66" s="12"/>
      <c r="AC66" s="12"/>
      <c r="AD66" s="12"/>
      <c r="AE66" s="12"/>
      <c r="AF66" s="12"/>
      <c r="AG66" s="12"/>
    </row>
    <row r="67" spans="3:33">
      <c r="C67" s="28"/>
      <c r="U67" s="12"/>
      <c r="V67" s="12"/>
      <c r="W67" s="12"/>
      <c r="X67" s="12"/>
      <c r="Y67" s="12"/>
      <c r="Z67" s="12"/>
      <c r="AA67" s="12"/>
      <c r="AB67" s="12"/>
      <c r="AC67" s="12"/>
      <c r="AD67" s="12"/>
      <c r="AE67" s="12"/>
      <c r="AF67" s="12"/>
      <c r="AG67" s="12"/>
    </row>
    <row r="68" spans="3:33">
      <c r="C68" s="28"/>
    </row>
    <row r="69" spans="3:33">
      <c r="C69" s="28"/>
    </row>
    <row r="70" spans="3:33">
      <c r="C70" s="28"/>
    </row>
    <row r="71" spans="3:33">
      <c r="C71" s="28"/>
    </row>
    <row r="72" spans="3:33">
      <c r="C72" s="28"/>
    </row>
    <row r="73" spans="3:33">
      <c r="C73" s="28"/>
    </row>
    <row r="74" spans="3:33">
      <c r="C74" s="28"/>
    </row>
    <row r="75" spans="3:33">
      <c r="C75" s="28"/>
    </row>
    <row r="76" spans="3:33">
      <c r="C76" s="28"/>
    </row>
    <row r="77" spans="3:33">
      <c r="C77" s="28"/>
    </row>
    <row r="78" spans="3:33">
      <c r="C78" s="28"/>
    </row>
    <row r="79" spans="3:33">
      <c r="C79" s="28"/>
    </row>
  </sheetData>
  <mergeCells count="318">
    <mergeCell ref="A51:B52"/>
    <mergeCell ref="C51:D52"/>
    <mergeCell ref="G51:H52"/>
    <mergeCell ref="N51:O51"/>
    <mergeCell ref="Q51:R51"/>
    <mergeCell ref="S51:T51"/>
    <mergeCell ref="W49:X49"/>
    <mergeCell ref="Y49:Z49"/>
    <mergeCell ref="N50:O50"/>
    <mergeCell ref="Q50:R50"/>
    <mergeCell ref="S50:T50"/>
    <mergeCell ref="U50:V50"/>
    <mergeCell ref="W50:X50"/>
    <mergeCell ref="Y50:Z50"/>
    <mergeCell ref="U51:V51"/>
    <mergeCell ref="W51:X51"/>
    <mergeCell ref="Y51:Z51"/>
    <mergeCell ref="N52:O52"/>
    <mergeCell ref="Q52:R52"/>
    <mergeCell ref="S52:T52"/>
    <mergeCell ref="U52:V52"/>
    <mergeCell ref="W52:X52"/>
    <mergeCell ref="Y52:Z52"/>
    <mergeCell ref="K51:K52"/>
    <mergeCell ref="U48:V48"/>
    <mergeCell ref="W48:X48"/>
    <mergeCell ref="Y48:Z48"/>
    <mergeCell ref="A49:B50"/>
    <mergeCell ref="C49:D50"/>
    <mergeCell ref="G49:H50"/>
    <mergeCell ref="N49:O49"/>
    <mergeCell ref="Q49:R49"/>
    <mergeCell ref="S49:T49"/>
    <mergeCell ref="U49:V49"/>
    <mergeCell ref="A48:B48"/>
    <mergeCell ref="C48:D48"/>
    <mergeCell ref="G48:H48"/>
    <mergeCell ref="N48:O48"/>
    <mergeCell ref="Q48:R48"/>
    <mergeCell ref="S48:T48"/>
    <mergeCell ref="J49:J50"/>
    <mergeCell ref="K49:K50"/>
    <mergeCell ref="A47:B47"/>
    <mergeCell ref="C47:D47"/>
    <mergeCell ref="G47:H47"/>
    <mergeCell ref="N47:O47"/>
    <mergeCell ref="Q47:R47"/>
    <mergeCell ref="S47:T47"/>
    <mergeCell ref="U47:V47"/>
    <mergeCell ref="W47:X47"/>
    <mergeCell ref="Y47:Z47"/>
    <mergeCell ref="A46:B46"/>
    <mergeCell ref="C46:D46"/>
    <mergeCell ref="G46:H46"/>
    <mergeCell ref="N46:O46"/>
    <mergeCell ref="Q46:R46"/>
    <mergeCell ref="S46:T46"/>
    <mergeCell ref="U46:V46"/>
    <mergeCell ref="W46:X46"/>
    <mergeCell ref="Y46:Z46"/>
    <mergeCell ref="U44:V44"/>
    <mergeCell ref="W44:X44"/>
    <mergeCell ref="Y44:Z44"/>
    <mergeCell ref="A45:B45"/>
    <mergeCell ref="C45:D45"/>
    <mergeCell ref="G45:H45"/>
    <mergeCell ref="N45:O45"/>
    <mergeCell ref="Q45:R45"/>
    <mergeCell ref="S45:T45"/>
    <mergeCell ref="U45:V45"/>
    <mergeCell ref="W45:X45"/>
    <mergeCell ref="Y45:Z45"/>
    <mergeCell ref="C42:D42"/>
    <mergeCell ref="G42:H42"/>
    <mergeCell ref="N42:O42"/>
    <mergeCell ref="A44:B44"/>
    <mergeCell ref="C44:D44"/>
    <mergeCell ref="G44:H44"/>
    <mergeCell ref="N44:O44"/>
    <mergeCell ref="Q44:R44"/>
    <mergeCell ref="S44:T44"/>
    <mergeCell ref="A43:B43"/>
    <mergeCell ref="C43:D43"/>
    <mergeCell ref="G43:H43"/>
    <mergeCell ref="N43:O43"/>
    <mergeCell ref="Q43:R43"/>
    <mergeCell ref="S43:T43"/>
    <mergeCell ref="A42:B42"/>
    <mergeCell ref="U43:V43"/>
    <mergeCell ref="W43:X43"/>
    <mergeCell ref="Y43:Z43"/>
    <mergeCell ref="P40:P41"/>
    <mergeCell ref="Q40:R41"/>
    <mergeCell ref="S40:T41"/>
    <mergeCell ref="Q42:R42"/>
    <mergeCell ref="S42:T42"/>
    <mergeCell ref="U40:V41"/>
    <mergeCell ref="W40:X41"/>
    <mergeCell ref="Y40:Z41"/>
    <mergeCell ref="U42:V42"/>
    <mergeCell ref="W42:X42"/>
    <mergeCell ref="Y42:Z42"/>
    <mergeCell ref="A39:B39"/>
    <mergeCell ref="C39:D39"/>
    <mergeCell ref="G39:H39"/>
    <mergeCell ref="M39:N39"/>
    <mergeCell ref="A40:B40"/>
    <mergeCell ref="C40:D40"/>
    <mergeCell ref="G40:H40"/>
    <mergeCell ref="M40:M41"/>
    <mergeCell ref="N40:O41"/>
    <mergeCell ref="A41:B41"/>
    <mergeCell ref="C41:D41"/>
    <mergeCell ref="G41:H41"/>
    <mergeCell ref="A37:B37"/>
    <mergeCell ref="C37:D37"/>
    <mergeCell ref="G37:H37"/>
    <mergeCell ref="A38:B38"/>
    <mergeCell ref="C38:D38"/>
    <mergeCell ref="G38:H38"/>
    <mergeCell ref="X34:Y34"/>
    <mergeCell ref="Z34:AA34"/>
    <mergeCell ref="A35:B35"/>
    <mergeCell ref="C35:D35"/>
    <mergeCell ref="G35:H35"/>
    <mergeCell ref="A36:B36"/>
    <mergeCell ref="C36:D36"/>
    <mergeCell ref="G36:H36"/>
    <mergeCell ref="V33:W33"/>
    <mergeCell ref="X33:Y33"/>
    <mergeCell ref="Z33:AA33"/>
    <mergeCell ref="A34:B34"/>
    <mergeCell ref="C34:D34"/>
    <mergeCell ref="G34:H34"/>
    <mergeCell ref="M34:O34"/>
    <mergeCell ref="P34:Q34"/>
    <mergeCell ref="R34:S34"/>
    <mergeCell ref="V34:W34"/>
    <mergeCell ref="A33:B33"/>
    <mergeCell ref="C33:D33"/>
    <mergeCell ref="G33:H33"/>
    <mergeCell ref="M33:O33"/>
    <mergeCell ref="P33:Q33"/>
    <mergeCell ref="R33:S33"/>
    <mergeCell ref="X31:Y31"/>
    <mergeCell ref="Z31:AA31"/>
    <mergeCell ref="M32:O32"/>
    <mergeCell ref="P32:Q32"/>
    <mergeCell ref="R32:S32"/>
    <mergeCell ref="V32:W32"/>
    <mergeCell ref="X32:Y32"/>
    <mergeCell ref="Z32:AA32"/>
    <mergeCell ref="V30:W30"/>
    <mergeCell ref="X30:Y30"/>
    <mergeCell ref="Z30:AA30"/>
    <mergeCell ref="A31:B32"/>
    <mergeCell ref="C31:D32"/>
    <mergeCell ref="G31:H32"/>
    <mergeCell ref="M31:O31"/>
    <mergeCell ref="P31:Q31"/>
    <mergeCell ref="R31:S31"/>
    <mergeCell ref="V31:W31"/>
    <mergeCell ref="M29:N29"/>
    <mergeCell ref="V29:W29"/>
    <mergeCell ref="J31:J32"/>
    <mergeCell ref="F31:F32"/>
    <mergeCell ref="K31:K32"/>
    <mergeCell ref="X29:Y29"/>
    <mergeCell ref="Z29:AA29"/>
    <mergeCell ref="A30:B30"/>
    <mergeCell ref="C30:D30"/>
    <mergeCell ref="G30:H30"/>
    <mergeCell ref="M30:O30"/>
    <mergeCell ref="P30:Q30"/>
    <mergeCell ref="R30:S30"/>
    <mergeCell ref="A28:B28"/>
    <mergeCell ref="C28:D28"/>
    <mergeCell ref="G28:H28"/>
    <mergeCell ref="A29:B29"/>
    <mergeCell ref="C29:D29"/>
    <mergeCell ref="G29:H29"/>
    <mergeCell ref="A27:B27"/>
    <mergeCell ref="C27:D27"/>
    <mergeCell ref="G27:H27"/>
    <mergeCell ref="V27:W27"/>
    <mergeCell ref="X27:Y27"/>
    <mergeCell ref="Z27:AA27"/>
    <mergeCell ref="A26:B26"/>
    <mergeCell ref="C26:D26"/>
    <mergeCell ref="G26:H26"/>
    <mergeCell ref="V26:W26"/>
    <mergeCell ref="X26:Y26"/>
    <mergeCell ref="Z26:AA26"/>
    <mergeCell ref="Q17:R17"/>
    <mergeCell ref="A24:B24"/>
    <mergeCell ref="C24:D24"/>
    <mergeCell ref="G24:H24"/>
    <mergeCell ref="A25:B25"/>
    <mergeCell ref="C25:D25"/>
    <mergeCell ref="G25:H25"/>
    <mergeCell ref="Y21:AA21"/>
    <mergeCell ref="A22:B22"/>
    <mergeCell ref="C22:D22"/>
    <mergeCell ref="G22:H22"/>
    <mergeCell ref="A23:B23"/>
    <mergeCell ref="C23:D23"/>
    <mergeCell ref="G23:H23"/>
    <mergeCell ref="S23:T23"/>
    <mergeCell ref="A21:B21"/>
    <mergeCell ref="C21:D21"/>
    <mergeCell ref="G21:H21"/>
    <mergeCell ref="M21:O21"/>
    <mergeCell ref="P21:R21"/>
    <mergeCell ref="V21:X21"/>
    <mergeCell ref="V14:X14"/>
    <mergeCell ref="Q19:R19"/>
    <mergeCell ref="Z19:AA19"/>
    <mergeCell ref="A20:B20"/>
    <mergeCell ref="C20:D20"/>
    <mergeCell ref="G20:H20"/>
    <mergeCell ref="M20:O20"/>
    <mergeCell ref="Q20:R20"/>
    <mergeCell ref="Z20:AA20"/>
    <mergeCell ref="V17:X17"/>
    <mergeCell ref="Y17:Y20"/>
    <mergeCell ref="Z17:AA17"/>
    <mergeCell ref="A18:B18"/>
    <mergeCell ref="C18:D18"/>
    <mergeCell ref="G18:H18"/>
    <mergeCell ref="M18:O18"/>
    <mergeCell ref="Q18:R18"/>
    <mergeCell ref="V18:X20"/>
    <mergeCell ref="Z18:AA18"/>
    <mergeCell ref="A17:B17"/>
    <mergeCell ref="C17:D17"/>
    <mergeCell ref="G17:H17"/>
    <mergeCell ref="M17:O17"/>
    <mergeCell ref="P17:P20"/>
    <mergeCell ref="A13:B13"/>
    <mergeCell ref="C13:D13"/>
    <mergeCell ref="G13:H13"/>
    <mergeCell ref="P13:R13"/>
    <mergeCell ref="Y13:AA13"/>
    <mergeCell ref="A19:B19"/>
    <mergeCell ref="C19:D19"/>
    <mergeCell ref="G19:H19"/>
    <mergeCell ref="M19:O19"/>
    <mergeCell ref="Y14:AA14"/>
    <mergeCell ref="A15:B15"/>
    <mergeCell ref="C15:D15"/>
    <mergeCell ref="G15:H15"/>
    <mergeCell ref="V15:X15"/>
    <mergeCell ref="A16:B16"/>
    <mergeCell ref="C16:D16"/>
    <mergeCell ref="G16:H16"/>
    <mergeCell ref="M16:O16"/>
    <mergeCell ref="V16:X16"/>
    <mergeCell ref="A14:B14"/>
    <mergeCell ref="C14:D14"/>
    <mergeCell ref="G14:H14"/>
    <mergeCell ref="M14:O15"/>
    <mergeCell ref="P14:R14"/>
    <mergeCell ref="A10:B10"/>
    <mergeCell ref="C10:D10"/>
    <mergeCell ref="G10:H10"/>
    <mergeCell ref="V10:X10"/>
    <mergeCell ref="AB10:AC11"/>
    <mergeCell ref="A11:B11"/>
    <mergeCell ref="C11:D11"/>
    <mergeCell ref="G11:H11"/>
    <mergeCell ref="P11:R12"/>
    <mergeCell ref="Y11:AA11"/>
    <mergeCell ref="A12:B12"/>
    <mergeCell ref="C12:D12"/>
    <mergeCell ref="G12:H12"/>
    <mergeCell ref="Y12:AA12"/>
    <mergeCell ref="AD8:AE8"/>
    <mergeCell ref="AF8:AH8"/>
    <mergeCell ref="A9:B9"/>
    <mergeCell ref="C9:D9"/>
    <mergeCell ref="G9:H9"/>
    <mergeCell ref="M9:O9"/>
    <mergeCell ref="V9:X9"/>
    <mergeCell ref="AB9:AC9"/>
    <mergeCell ref="AD9:AE9"/>
    <mergeCell ref="AF9:AH9"/>
    <mergeCell ref="Y6:AA6"/>
    <mergeCell ref="A7:B7"/>
    <mergeCell ref="C7:D7"/>
    <mergeCell ref="G7:H7"/>
    <mergeCell ref="P7:R7"/>
    <mergeCell ref="V7:X7"/>
    <mergeCell ref="Y7:AA7"/>
    <mergeCell ref="AB7:AC7"/>
    <mergeCell ref="A8:B8"/>
    <mergeCell ref="C8:D8"/>
    <mergeCell ref="G8:H8"/>
    <mergeCell ref="M8:O8"/>
    <mergeCell ref="P8:R8"/>
    <mergeCell ref="V8:X8"/>
    <mergeCell ref="Y8:AA8"/>
    <mergeCell ref="AB8:AC8"/>
    <mergeCell ref="A2:B2"/>
    <mergeCell ref="A4:B5"/>
    <mergeCell ref="C4:D5"/>
    <mergeCell ref="G4:H5"/>
    <mergeCell ref="M4:N4"/>
    <mergeCell ref="V4:W4"/>
    <mergeCell ref="M5:O7"/>
    <mergeCell ref="V5:X5"/>
    <mergeCell ref="A6:B6"/>
    <mergeCell ref="C6:D6"/>
    <mergeCell ref="G6:H6"/>
    <mergeCell ref="P6:R6"/>
    <mergeCell ref="V6:X6"/>
    <mergeCell ref="F4:F5"/>
    <mergeCell ref="J4:J5"/>
    <mergeCell ref="A3:B3"/>
  </mergeCells>
  <phoneticPr fontId="2"/>
  <dataValidations count="1">
    <dataValidation type="list" allowBlank="1" showInputMessage="1" showErrorMessage="1" sqref="P42:P52">
      <formula1>"長期,短期"</formula1>
    </dataValidation>
  </dataValidations>
  <printOptions horizontalCentered="1" verticalCentered="1"/>
  <pageMargins left="0" right="0" top="0" bottom="0" header="0" footer="0"/>
  <pageSetup paperSize="8" scale="41" orientation="landscape"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ＢＳ・ＰＬ選択リスト!$A$3:$A$8</xm:f>
          </x14:formula1>
          <xm:sqref>I33 E33 E6:E30 I6:I30</xm:sqref>
        </x14:dataValidation>
        <x14:dataValidation type="list" allowBlank="1" showInputMessage="1" showErrorMessage="1">
          <x14:formula1>
            <xm:f>ＢＳ・ＰＬ選択リスト!$A$3:$A$7</xm:f>
          </x14:formula1>
          <xm:sqref>E34:E48 I34:I48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Y69"/>
  <sheetViews>
    <sheetView view="pageBreakPreview" topLeftCell="M43" zoomScale="80" zoomScaleNormal="80" zoomScaleSheetLayoutView="80" workbookViewId="0">
      <selection activeCell="Y53" sqref="Y53"/>
    </sheetView>
  </sheetViews>
  <sheetFormatPr defaultRowHeight="18.75"/>
  <cols>
    <col min="1" max="1" width="5.25" style="10" customWidth="1"/>
    <col min="2" max="3" width="15.5" style="10" customWidth="1"/>
    <col min="4" max="5" width="9.625" style="10" customWidth="1"/>
    <col min="6" max="6" width="17.75" style="28" customWidth="1"/>
    <col min="7" max="7" width="13.25" style="28" customWidth="1"/>
    <col min="8" max="9" width="9.625" style="10" customWidth="1"/>
    <col min="10" max="10" width="17.625" style="10" customWidth="1"/>
    <col min="11" max="11" width="13" style="10" customWidth="1"/>
    <col min="12" max="12" width="35.75" style="10" customWidth="1"/>
    <col min="13" max="13" width="15.25" style="10" customWidth="1"/>
    <col min="14" max="14" width="14.375" style="10" customWidth="1"/>
    <col min="15" max="15" width="14" style="10" customWidth="1"/>
    <col min="16" max="16" width="9" style="10" customWidth="1"/>
    <col min="17" max="17" width="9" style="10"/>
    <col min="18" max="18" width="15.25" style="10" customWidth="1"/>
    <col min="19" max="20" width="14" style="10" customWidth="1"/>
    <col min="21" max="22" width="15.5" style="10" customWidth="1"/>
    <col min="23" max="23" width="18.125" style="10" customWidth="1"/>
    <col min="24" max="24" width="14.125" style="10" customWidth="1"/>
    <col min="25" max="25" width="27.125" style="10" customWidth="1"/>
    <col min="26" max="16384" width="9" style="10"/>
  </cols>
  <sheetData>
    <row r="1" spans="2:25" ht="48" customHeight="1">
      <c r="B1" s="9" t="s">
        <v>136</v>
      </c>
      <c r="C1" s="9"/>
      <c r="D1" s="9"/>
      <c r="E1" s="9"/>
      <c r="F1" s="9"/>
      <c r="G1" s="9"/>
      <c r="H1" s="9"/>
      <c r="I1" s="9"/>
      <c r="J1" s="9"/>
      <c r="K1" s="9"/>
      <c r="L1" s="9"/>
      <c r="M1" s="9"/>
      <c r="N1" s="9"/>
      <c r="O1" s="9"/>
      <c r="P1" s="9"/>
      <c r="Q1" s="9"/>
      <c r="R1" s="9"/>
      <c r="S1" s="9"/>
      <c r="T1" s="9"/>
      <c r="U1" s="9"/>
      <c r="V1" s="9"/>
      <c r="W1" s="9"/>
      <c r="X1" s="9"/>
      <c r="Y1" s="9"/>
    </row>
    <row r="2" spans="2:25" ht="37.5" customHeight="1"/>
    <row r="4" spans="2:25" ht="19.5">
      <c r="L4" s="29"/>
    </row>
    <row r="5" spans="2:25" ht="19.5">
      <c r="L5" s="29"/>
    </row>
    <row r="6" spans="2:25" ht="19.5">
      <c r="L6" s="29"/>
    </row>
    <row r="7" spans="2:25" ht="24.75" customHeight="1">
      <c r="D7" s="438" t="s">
        <v>75</v>
      </c>
      <c r="E7" s="438"/>
      <c r="F7" s="438"/>
      <c r="G7" s="438"/>
      <c r="H7" s="438"/>
      <c r="L7" s="29"/>
    </row>
    <row r="8" spans="2:25" ht="24">
      <c r="D8" s="437"/>
      <c r="E8" s="437"/>
      <c r="F8" s="437"/>
      <c r="G8" s="437"/>
      <c r="H8" s="437"/>
      <c r="L8" s="29"/>
    </row>
    <row r="9" spans="2:25" ht="20.25" thickBot="1">
      <c r="B9" s="29" t="s">
        <v>76</v>
      </c>
      <c r="C9" s="29"/>
      <c r="D9" s="29"/>
      <c r="E9" s="29"/>
      <c r="F9" s="30"/>
      <c r="G9" s="30"/>
      <c r="H9" s="29"/>
      <c r="I9" s="29"/>
      <c r="J9" s="29"/>
      <c r="K9" s="29"/>
      <c r="L9" s="29"/>
    </row>
    <row r="10" spans="2:25" ht="25.5">
      <c r="B10" s="197" t="s">
        <v>77</v>
      </c>
      <c r="C10" s="433"/>
      <c r="D10" s="432" t="s">
        <v>78</v>
      </c>
      <c r="E10" s="433"/>
      <c r="F10" s="51" t="s">
        <v>79</v>
      </c>
      <c r="G10" s="415" t="s">
        <v>147</v>
      </c>
      <c r="H10" s="428" t="s">
        <v>80</v>
      </c>
      <c r="I10" s="429"/>
      <c r="J10" s="73" t="s">
        <v>79</v>
      </c>
      <c r="K10" s="417" t="s">
        <v>147</v>
      </c>
      <c r="L10" s="29"/>
    </row>
    <row r="11" spans="2:25" ht="25.5">
      <c r="B11" s="436"/>
      <c r="C11" s="435"/>
      <c r="D11" s="434"/>
      <c r="E11" s="435"/>
      <c r="F11" s="52" t="s">
        <v>13</v>
      </c>
      <c r="G11" s="416"/>
      <c r="H11" s="430"/>
      <c r="I11" s="431"/>
      <c r="J11" s="74" t="s">
        <v>13</v>
      </c>
      <c r="K11" s="418"/>
      <c r="L11" s="29"/>
      <c r="N11" s="31"/>
      <c r="W11" s="32"/>
    </row>
    <row r="12" spans="2:25" ht="31.5" customHeight="1" thickBot="1">
      <c r="B12" s="426" t="s">
        <v>81</v>
      </c>
      <c r="C12" s="427"/>
      <c r="D12" s="419">
        <v>280000000</v>
      </c>
      <c r="E12" s="420"/>
      <c r="F12" s="53"/>
      <c r="G12" s="53"/>
      <c r="H12" s="419">
        <v>230000000</v>
      </c>
      <c r="I12" s="420"/>
      <c r="J12" s="84"/>
      <c r="K12" s="106"/>
      <c r="L12" s="29"/>
    </row>
    <row r="13" spans="2:25" ht="26.25" customHeight="1" thickTop="1">
      <c r="B13" s="439" t="s">
        <v>82</v>
      </c>
      <c r="C13" s="440"/>
      <c r="D13" s="441">
        <v>50000000</v>
      </c>
      <c r="E13" s="442"/>
      <c r="F13" s="54" t="s">
        <v>83</v>
      </c>
      <c r="G13" s="107">
        <f>IF(D13/$D$12=0,"",D13/$D$12)</f>
        <v>0.17857142857142858</v>
      </c>
      <c r="H13" s="441">
        <v>40000000</v>
      </c>
      <c r="I13" s="443"/>
      <c r="J13" s="75" t="s">
        <v>83</v>
      </c>
      <c r="K13" s="108">
        <f>IF(H13/$H$12=0,"",H13/$H$12)</f>
        <v>0.17391304347826086</v>
      </c>
      <c r="L13" s="29"/>
    </row>
    <row r="14" spans="2:25" ht="26.25" customHeight="1">
      <c r="B14" s="235" t="s">
        <v>84</v>
      </c>
      <c r="C14" s="423"/>
      <c r="D14" s="340">
        <v>24000000</v>
      </c>
      <c r="E14" s="331"/>
      <c r="F14" s="54" t="s">
        <v>145</v>
      </c>
      <c r="G14" s="107">
        <f>IF(D14/$D$12=0,"",D14/$D$12)</f>
        <v>8.5714285714285715E-2</v>
      </c>
      <c r="H14" s="340">
        <v>14000000</v>
      </c>
      <c r="I14" s="293"/>
      <c r="J14" s="75" t="s">
        <v>145</v>
      </c>
      <c r="K14" s="109">
        <f>IF(H14/$H$12=0,"",H14/$H$12)</f>
        <v>6.0869565217391307E-2</v>
      </c>
      <c r="L14" s="29"/>
    </row>
    <row r="15" spans="2:25" ht="26.25" customHeight="1">
      <c r="B15" s="424" t="s">
        <v>86</v>
      </c>
      <c r="C15" s="425"/>
      <c r="D15" s="340">
        <v>1500000</v>
      </c>
      <c r="E15" s="331"/>
      <c r="F15" s="54" t="s">
        <v>144</v>
      </c>
      <c r="G15" s="107">
        <f t="shared" ref="G15:G25" si="0">IF(D15/$D$12=0,"",D15/$D$12)</f>
        <v>5.3571428571428572E-3</v>
      </c>
      <c r="H15" s="340">
        <v>600000</v>
      </c>
      <c r="I15" s="293"/>
      <c r="J15" s="75" t="s">
        <v>144</v>
      </c>
      <c r="K15" s="109">
        <f t="shared" ref="K15:K25" si="1">IF(H15/$H$12=0,"",H15/$H$12)</f>
        <v>2.6086956521739132E-3</v>
      </c>
      <c r="L15" s="29"/>
    </row>
    <row r="16" spans="2:25" ht="26.25" customHeight="1">
      <c r="B16" s="424" t="s">
        <v>87</v>
      </c>
      <c r="C16" s="425"/>
      <c r="D16" s="340">
        <v>3600000</v>
      </c>
      <c r="E16" s="293"/>
      <c r="F16" s="54" t="s">
        <v>145</v>
      </c>
      <c r="G16" s="107">
        <f t="shared" si="0"/>
        <v>1.2857142857142857E-2</v>
      </c>
      <c r="H16" s="340">
        <v>2300000</v>
      </c>
      <c r="I16" s="293"/>
      <c r="J16" s="75" t="s">
        <v>145</v>
      </c>
      <c r="K16" s="109">
        <f t="shared" si="1"/>
        <v>0.01</v>
      </c>
      <c r="L16" s="29"/>
    </row>
    <row r="17" spans="2:22" ht="26.25" customHeight="1">
      <c r="B17" s="424" t="s">
        <v>88</v>
      </c>
      <c r="C17" s="425"/>
      <c r="D17" s="340">
        <v>1000000</v>
      </c>
      <c r="E17" s="293"/>
      <c r="F17" s="54" t="s">
        <v>89</v>
      </c>
      <c r="G17" s="107">
        <f t="shared" si="0"/>
        <v>3.5714285714285713E-3</v>
      </c>
      <c r="H17" s="340">
        <v>1000000</v>
      </c>
      <c r="I17" s="293"/>
      <c r="J17" s="75" t="s">
        <v>89</v>
      </c>
      <c r="K17" s="109">
        <f t="shared" si="1"/>
        <v>4.3478260869565218E-3</v>
      </c>
      <c r="L17" s="29"/>
    </row>
    <row r="18" spans="2:22" ht="26.25" customHeight="1">
      <c r="B18" s="235" t="s">
        <v>90</v>
      </c>
      <c r="C18" s="423"/>
      <c r="D18" s="340">
        <v>120000000</v>
      </c>
      <c r="E18" s="331"/>
      <c r="F18" s="54" t="s">
        <v>144</v>
      </c>
      <c r="G18" s="107">
        <f t="shared" si="0"/>
        <v>0.42857142857142855</v>
      </c>
      <c r="H18" s="340">
        <v>100000000</v>
      </c>
      <c r="I18" s="293"/>
      <c r="J18" s="75" t="s">
        <v>144</v>
      </c>
      <c r="K18" s="109">
        <f t="shared" si="1"/>
        <v>0.43478260869565216</v>
      </c>
      <c r="L18" s="29"/>
      <c r="P18" s="33"/>
    </row>
    <row r="19" spans="2:22" ht="26.25" customHeight="1">
      <c r="B19" s="235" t="s">
        <v>91</v>
      </c>
      <c r="C19" s="423"/>
      <c r="D19" s="340">
        <v>6000000</v>
      </c>
      <c r="E19" s="331"/>
      <c r="F19" s="54" t="s">
        <v>89</v>
      </c>
      <c r="G19" s="107">
        <f t="shared" si="0"/>
        <v>2.1428571428571429E-2</v>
      </c>
      <c r="H19" s="340">
        <v>6000000</v>
      </c>
      <c r="I19" s="293"/>
      <c r="J19" s="75" t="s">
        <v>89</v>
      </c>
      <c r="K19" s="109">
        <f t="shared" si="1"/>
        <v>2.6086956521739129E-2</v>
      </c>
      <c r="L19" s="29"/>
      <c r="M19" s="12"/>
      <c r="N19" s="12"/>
      <c r="O19" s="12"/>
      <c r="P19" s="12"/>
      <c r="Q19" s="12"/>
      <c r="R19" s="12"/>
      <c r="S19" s="12"/>
      <c r="T19" s="12"/>
    </row>
    <row r="20" spans="2:22" ht="26.25" customHeight="1">
      <c r="B20" s="235" t="s">
        <v>92</v>
      </c>
      <c r="C20" s="423"/>
      <c r="D20" s="340">
        <v>1200000</v>
      </c>
      <c r="E20" s="331"/>
      <c r="F20" s="54" t="s">
        <v>89</v>
      </c>
      <c r="G20" s="107">
        <f t="shared" si="0"/>
        <v>4.2857142857142859E-3</v>
      </c>
      <c r="H20" s="340">
        <v>1200000</v>
      </c>
      <c r="I20" s="293"/>
      <c r="J20" s="75" t="s">
        <v>89</v>
      </c>
      <c r="K20" s="109">
        <f t="shared" si="1"/>
        <v>5.2173913043478265E-3</v>
      </c>
      <c r="L20" s="29"/>
      <c r="M20" s="2"/>
      <c r="N20" s="42" t="s">
        <v>1</v>
      </c>
      <c r="O20" s="42" t="s">
        <v>98</v>
      </c>
      <c r="P20" s="3"/>
      <c r="Q20" s="3"/>
      <c r="R20" s="2"/>
      <c r="S20" s="42" t="s">
        <v>1</v>
      </c>
      <c r="T20" s="42" t="s">
        <v>98</v>
      </c>
    </row>
    <row r="21" spans="2:22" ht="26.25" customHeight="1">
      <c r="B21" s="235" t="s">
        <v>93</v>
      </c>
      <c r="C21" s="423"/>
      <c r="D21" s="340">
        <v>3600000</v>
      </c>
      <c r="E21" s="331"/>
      <c r="F21" s="54" t="s">
        <v>89</v>
      </c>
      <c r="G21" s="107">
        <f>IF(D21/$D$12=0,"",D21/$D$12)</f>
        <v>1.2857142857142857E-2</v>
      </c>
      <c r="H21" s="340">
        <v>3600000</v>
      </c>
      <c r="I21" s="293"/>
      <c r="J21" s="75" t="s">
        <v>89</v>
      </c>
      <c r="K21" s="109">
        <f t="shared" si="1"/>
        <v>1.5652173913043479E-2</v>
      </c>
      <c r="L21" s="29"/>
      <c r="M21" s="43" t="s">
        <v>100</v>
      </c>
      <c r="N21" s="1"/>
      <c r="O21" s="2">
        <f>D12</f>
        <v>280000000</v>
      </c>
      <c r="P21" s="3"/>
      <c r="Q21" s="3"/>
      <c r="R21" s="43" t="s">
        <v>100</v>
      </c>
      <c r="S21" s="1"/>
      <c r="T21" s="2">
        <f>H12</f>
        <v>230000000</v>
      </c>
      <c r="U21" s="3"/>
      <c r="V21" s="3"/>
    </row>
    <row r="22" spans="2:22" ht="26.25" customHeight="1">
      <c r="B22" s="235" t="s">
        <v>94</v>
      </c>
      <c r="C22" s="423"/>
      <c r="D22" s="340">
        <v>1200000</v>
      </c>
      <c r="E22" s="331"/>
      <c r="F22" s="54" t="s">
        <v>89</v>
      </c>
      <c r="G22" s="107">
        <f t="shared" si="0"/>
        <v>4.2857142857142859E-3</v>
      </c>
      <c r="H22" s="340">
        <v>2100000</v>
      </c>
      <c r="I22" s="293"/>
      <c r="J22" s="75" t="s">
        <v>89</v>
      </c>
      <c r="K22" s="109">
        <f t="shared" si="1"/>
        <v>9.1304347826086964E-3</v>
      </c>
      <c r="L22" s="29"/>
      <c r="M22" s="44" t="s">
        <v>102</v>
      </c>
      <c r="N22" s="2">
        <f>SUMIF($F$13:$F$45,"正味変動費",$D$13:$D$45)</f>
        <v>175400000</v>
      </c>
      <c r="O22" s="2"/>
      <c r="P22" s="190">
        <f>N22/O21</f>
        <v>0.62642857142857145</v>
      </c>
      <c r="Q22" s="3"/>
      <c r="R22" s="44" t="s">
        <v>102</v>
      </c>
      <c r="S22" s="2">
        <f>SUMIF($J$13:$J$45,"正味変動費",$H$13:$H$45)</f>
        <v>144200000</v>
      </c>
      <c r="T22" s="2"/>
      <c r="U22" s="190">
        <f>S22/T21</f>
        <v>0.62695652173913041</v>
      </c>
      <c r="V22" s="4"/>
    </row>
    <row r="23" spans="2:22" ht="26.25" customHeight="1">
      <c r="B23" s="235" t="s">
        <v>95</v>
      </c>
      <c r="C23" s="423"/>
      <c r="D23" s="340">
        <v>3600000</v>
      </c>
      <c r="E23" s="331"/>
      <c r="F23" s="54" t="s">
        <v>89</v>
      </c>
      <c r="G23" s="107">
        <f t="shared" si="0"/>
        <v>1.2857142857142857E-2</v>
      </c>
      <c r="H23" s="340">
        <v>3300000</v>
      </c>
      <c r="I23" s="293"/>
      <c r="J23" s="75" t="s">
        <v>89</v>
      </c>
      <c r="K23" s="109">
        <f t="shared" si="1"/>
        <v>1.4347826086956521E-2</v>
      </c>
      <c r="L23" s="29"/>
      <c r="M23" s="45" t="s">
        <v>103</v>
      </c>
      <c r="N23" s="2">
        <f>SUMIF($F$13:$F$45,"固定労務費",$D$13:$D$45)+SUMIF($F$13:$F$45,"一般管理費",$D$13:$D$45)+SUMIF($F$13:$F$45,"減価償却費",$D$13:$D$45)</f>
        <v>99350000</v>
      </c>
      <c r="O23" s="2"/>
      <c r="P23" s="190">
        <f>N23/O21</f>
        <v>0.35482142857142857</v>
      </c>
      <c r="Q23" s="3"/>
      <c r="R23" s="45" t="s">
        <v>103</v>
      </c>
      <c r="S23" s="2">
        <f>SUMIF($J$13:$J$45,"固定労務費",$H$13:$H$45)+SUMIF($J$13:$J$45,"一般管理費",$H$13:$H$45)+SUMIF($J$13:$J$45,"減価償却費",$H$13:$H$45)</f>
        <v>85441470</v>
      </c>
      <c r="T23" s="2"/>
      <c r="U23" s="190">
        <f>S23/T21</f>
        <v>0.37148465217391302</v>
      </c>
      <c r="V23" s="4"/>
    </row>
    <row r="24" spans="2:22" ht="26.25" customHeight="1">
      <c r="B24" s="424" t="s">
        <v>96</v>
      </c>
      <c r="C24" s="425"/>
      <c r="D24" s="340">
        <v>1200000</v>
      </c>
      <c r="E24" s="293"/>
      <c r="F24" s="54" t="s">
        <v>89</v>
      </c>
      <c r="G24" s="107">
        <f t="shared" si="0"/>
        <v>4.2857142857142859E-3</v>
      </c>
      <c r="H24" s="340">
        <v>2100000</v>
      </c>
      <c r="I24" s="293"/>
      <c r="J24" s="75" t="s">
        <v>89</v>
      </c>
      <c r="K24" s="109">
        <f t="shared" si="1"/>
        <v>9.1304347826086964E-3</v>
      </c>
      <c r="L24" s="29"/>
      <c r="M24" s="46" t="s">
        <v>105</v>
      </c>
      <c r="N24" s="2">
        <f>O21-N22-N23</f>
        <v>5250000</v>
      </c>
      <c r="O24" s="2"/>
      <c r="P24" s="190">
        <f>N24/O21</f>
        <v>1.8749999999999999E-2</v>
      </c>
      <c r="Q24" s="3"/>
      <c r="R24" s="46" t="s">
        <v>105</v>
      </c>
      <c r="S24" s="2">
        <f>T21-S22-S23</f>
        <v>358530</v>
      </c>
      <c r="T24" s="2"/>
      <c r="U24" s="190">
        <f>S24/T21</f>
        <v>1.5588260869565218E-3</v>
      </c>
      <c r="V24" s="4"/>
    </row>
    <row r="25" spans="2:22" ht="26.25" customHeight="1">
      <c r="B25" s="424" t="s">
        <v>97</v>
      </c>
      <c r="C25" s="425"/>
      <c r="D25" s="444">
        <v>1000000</v>
      </c>
      <c r="E25" s="445"/>
      <c r="F25" s="54" t="s">
        <v>89</v>
      </c>
      <c r="G25" s="107">
        <f t="shared" si="0"/>
        <v>3.5714285714285713E-3</v>
      </c>
      <c r="H25" s="444">
        <v>600000</v>
      </c>
      <c r="I25" s="446"/>
      <c r="J25" s="75" t="s">
        <v>89</v>
      </c>
      <c r="K25" s="109">
        <f t="shared" si="1"/>
        <v>2.6086956521739132E-3</v>
      </c>
      <c r="L25" s="29"/>
    </row>
    <row r="26" spans="2:22" ht="32.25" customHeight="1">
      <c r="B26" s="447" t="s">
        <v>99</v>
      </c>
      <c r="C26" s="448"/>
      <c r="D26" s="449">
        <f>SUM(D13:D25)</f>
        <v>217900000</v>
      </c>
      <c r="E26" s="450"/>
      <c r="F26" s="55"/>
      <c r="G26" s="76"/>
      <c r="H26" s="449">
        <f>SUM(H13:H25)</f>
        <v>176800000</v>
      </c>
      <c r="I26" s="451"/>
      <c r="J26" s="85"/>
      <c r="K26" s="105"/>
      <c r="L26" s="29"/>
    </row>
    <row r="27" spans="2:22" ht="26.25" customHeight="1">
      <c r="B27" s="454" t="s">
        <v>101</v>
      </c>
      <c r="C27" s="455"/>
      <c r="D27" s="458">
        <f>D12-D26</f>
        <v>62100000</v>
      </c>
      <c r="E27" s="459"/>
      <c r="F27" s="56"/>
      <c r="G27" s="77"/>
      <c r="H27" s="458">
        <f>H12-H26</f>
        <v>53200000</v>
      </c>
      <c r="I27" s="462"/>
      <c r="J27" s="86"/>
      <c r="K27" s="409"/>
      <c r="L27" s="29"/>
    </row>
    <row r="28" spans="2:22" ht="26.25" customHeight="1">
      <c r="B28" s="456"/>
      <c r="C28" s="457"/>
      <c r="D28" s="460"/>
      <c r="E28" s="461"/>
      <c r="F28" s="57"/>
      <c r="G28" s="78"/>
      <c r="H28" s="460"/>
      <c r="I28" s="463"/>
      <c r="J28" s="87"/>
      <c r="K28" s="410"/>
      <c r="L28" s="29"/>
    </row>
    <row r="29" spans="2:22" ht="26.25" customHeight="1">
      <c r="B29" s="464" t="s">
        <v>104</v>
      </c>
      <c r="C29" s="465"/>
      <c r="D29" s="466">
        <v>27000000</v>
      </c>
      <c r="E29" s="467"/>
      <c r="F29" s="58" t="s">
        <v>85</v>
      </c>
      <c r="G29" s="107">
        <f t="shared" ref="G29:G45" si="2">IF(D29/$D$12=0,"",D29/$D$12)</f>
        <v>9.6428571428571433E-2</v>
      </c>
      <c r="H29" s="468">
        <v>24000000</v>
      </c>
      <c r="I29" s="469"/>
      <c r="J29" s="88" t="s">
        <v>85</v>
      </c>
      <c r="K29" s="109">
        <f t="shared" ref="K29:K45" si="3">IF(H29/$H$12=0,"",H29/$H$12)</f>
        <v>0.10434782608695652</v>
      </c>
      <c r="L29" s="29"/>
    </row>
    <row r="30" spans="2:22" ht="26.25" customHeight="1">
      <c r="B30" s="235" t="s">
        <v>106</v>
      </c>
      <c r="C30" s="423"/>
      <c r="D30" s="340">
        <v>6000000</v>
      </c>
      <c r="E30" s="331"/>
      <c r="F30" s="54" t="s">
        <v>85</v>
      </c>
      <c r="G30" s="107">
        <f t="shared" si="2"/>
        <v>2.1428571428571429E-2</v>
      </c>
      <c r="H30" s="452">
        <v>6000000</v>
      </c>
      <c r="I30" s="453"/>
      <c r="J30" s="75" t="s">
        <v>85</v>
      </c>
      <c r="K30" s="109">
        <f t="shared" si="3"/>
        <v>2.6086956521739129E-2</v>
      </c>
      <c r="L30" s="29"/>
    </row>
    <row r="31" spans="2:22" ht="26.25" customHeight="1">
      <c r="B31" s="235" t="s">
        <v>107</v>
      </c>
      <c r="C31" s="423"/>
      <c r="D31" s="340">
        <v>3900000</v>
      </c>
      <c r="E31" s="331"/>
      <c r="F31" s="54" t="s">
        <v>144</v>
      </c>
      <c r="G31" s="107">
        <f t="shared" si="2"/>
        <v>1.3928571428571429E-2</v>
      </c>
      <c r="H31" s="452">
        <v>3600000</v>
      </c>
      <c r="I31" s="453"/>
      <c r="J31" s="75" t="s">
        <v>144</v>
      </c>
      <c r="K31" s="109">
        <f t="shared" si="3"/>
        <v>1.5652173913043479E-2</v>
      </c>
      <c r="L31" s="29"/>
    </row>
    <row r="32" spans="2:22" ht="26.25" customHeight="1">
      <c r="B32" s="470" t="s">
        <v>108</v>
      </c>
      <c r="C32" s="471"/>
      <c r="D32" s="340">
        <v>1800000</v>
      </c>
      <c r="E32" s="293"/>
      <c r="F32" s="54" t="s">
        <v>89</v>
      </c>
      <c r="G32" s="107">
        <f t="shared" si="2"/>
        <v>6.4285714285714285E-3</v>
      </c>
      <c r="H32" s="340">
        <v>1800000</v>
      </c>
      <c r="I32" s="293"/>
      <c r="J32" s="75" t="s">
        <v>89</v>
      </c>
      <c r="K32" s="109">
        <f t="shared" si="3"/>
        <v>7.8260869565217397E-3</v>
      </c>
      <c r="L32" s="29"/>
    </row>
    <row r="33" spans="2:22" ht="26.25" customHeight="1">
      <c r="B33" s="470" t="s">
        <v>109</v>
      </c>
      <c r="C33" s="471"/>
      <c r="D33" s="340">
        <v>2000000</v>
      </c>
      <c r="E33" s="293"/>
      <c r="F33" s="54" t="s">
        <v>89</v>
      </c>
      <c r="G33" s="107">
        <f t="shared" si="2"/>
        <v>7.1428571428571426E-3</v>
      </c>
      <c r="H33" s="340">
        <v>2000000</v>
      </c>
      <c r="I33" s="293"/>
      <c r="J33" s="75" t="s">
        <v>89</v>
      </c>
      <c r="K33" s="109">
        <f t="shared" si="3"/>
        <v>8.6956521739130436E-3</v>
      </c>
      <c r="L33" s="29"/>
    </row>
    <row r="34" spans="2:22" ht="26.25" customHeight="1">
      <c r="B34" s="470" t="s">
        <v>92</v>
      </c>
      <c r="C34" s="471"/>
      <c r="D34" s="340">
        <v>1200000</v>
      </c>
      <c r="E34" s="331"/>
      <c r="F34" s="54" t="s">
        <v>89</v>
      </c>
      <c r="G34" s="107">
        <f t="shared" si="2"/>
        <v>4.2857142857142859E-3</v>
      </c>
      <c r="H34" s="452">
        <v>1200000</v>
      </c>
      <c r="I34" s="453"/>
      <c r="J34" s="75" t="s">
        <v>89</v>
      </c>
      <c r="K34" s="109">
        <f t="shared" si="3"/>
        <v>5.2173913043478265E-3</v>
      </c>
      <c r="L34" s="29"/>
    </row>
    <row r="35" spans="2:22" ht="26.25" customHeight="1">
      <c r="B35" s="235" t="s">
        <v>93</v>
      </c>
      <c r="C35" s="423"/>
      <c r="D35" s="340">
        <v>4600000</v>
      </c>
      <c r="E35" s="331"/>
      <c r="F35" s="54" t="s">
        <v>89</v>
      </c>
      <c r="G35" s="107">
        <f t="shared" si="2"/>
        <v>1.6428571428571428E-2</v>
      </c>
      <c r="H35" s="452">
        <v>4200000</v>
      </c>
      <c r="I35" s="453"/>
      <c r="J35" s="75" t="s">
        <v>89</v>
      </c>
      <c r="K35" s="109">
        <f t="shared" si="3"/>
        <v>1.8260869565217393E-2</v>
      </c>
      <c r="L35" s="29"/>
    </row>
    <row r="36" spans="2:22" ht="26.25" customHeight="1">
      <c r="B36" s="235" t="s">
        <v>110</v>
      </c>
      <c r="C36" s="423"/>
      <c r="D36" s="340">
        <v>500000</v>
      </c>
      <c r="E36" s="331"/>
      <c r="F36" s="54" t="s">
        <v>89</v>
      </c>
      <c r="G36" s="107">
        <f t="shared" si="2"/>
        <v>1.7857142857142857E-3</v>
      </c>
      <c r="H36" s="452">
        <v>600000</v>
      </c>
      <c r="I36" s="453"/>
      <c r="J36" s="75" t="s">
        <v>89</v>
      </c>
      <c r="K36" s="109">
        <f t="shared" si="3"/>
        <v>2.6086956521739132E-3</v>
      </c>
      <c r="L36" s="29"/>
    </row>
    <row r="37" spans="2:22" ht="26.25" customHeight="1">
      <c r="B37" s="235" t="s">
        <v>94</v>
      </c>
      <c r="C37" s="423"/>
      <c r="D37" s="340">
        <v>3600000</v>
      </c>
      <c r="E37" s="331"/>
      <c r="F37" s="54" t="s">
        <v>89</v>
      </c>
      <c r="G37" s="107">
        <f t="shared" si="2"/>
        <v>1.2857142857142857E-2</v>
      </c>
      <c r="H37" s="452">
        <v>1800000</v>
      </c>
      <c r="I37" s="453"/>
      <c r="J37" s="75" t="s">
        <v>89</v>
      </c>
      <c r="K37" s="109">
        <f t="shared" si="3"/>
        <v>7.8260869565217397E-3</v>
      </c>
      <c r="L37" s="29"/>
    </row>
    <row r="38" spans="2:22" ht="26.25" customHeight="1">
      <c r="B38" s="235" t="s">
        <v>111</v>
      </c>
      <c r="C38" s="423"/>
      <c r="D38" s="340">
        <v>900000</v>
      </c>
      <c r="E38" s="331"/>
      <c r="F38" s="54" t="s">
        <v>89</v>
      </c>
      <c r="G38" s="107">
        <f t="shared" si="2"/>
        <v>3.2142857142857142E-3</v>
      </c>
      <c r="H38" s="452">
        <v>1200000</v>
      </c>
      <c r="I38" s="453"/>
      <c r="J38" s="75" t="s">
        <v>89</v>
      </c>
      <c r="K38" s="109">
        <f t="shared" si="3"/>
        <v>5.2173913043478265E-3</v>
      </c>
      <c r="L38" s="29"/>
    </row>
    <row r="39" spans="2:22" ht="26.25" customHeight="1">
      <c r="B39" s="235" t="s">
        <v>112</v>
      </c>
      <c r="C39" s="423"/>
      <c r="D39" s="340">
        <v>900000</v>
      </c>
      <c r="E39" s="331"/>
      <c r="F39" s="54" t="s">
        <v>89</v>
      </c>
      <c r="G39" s="107">
        <f t="shared" si="2"/>
        <v>3.2142857142857142E-3</v>
      </c>
      <c r="H39" s="452">
        <v>1500000</v>
      </c>
      <c r="I39" s="453"/>
      <c r="J39" s="75" t="s">
        <v>89</v>
      </c>
      <c r="K39" s="109">
        <f t="shared" si="3"/>
        <v>6.5217391304347823E-3</v>
      </c>
      <c r="L39" s="29"/>
    </row>
    <row r="40" spans="2:22" ht="26.25" customHeight="1">
      <c r="B40" s="235" t="s">
        <v>113</v>
      </c>
      <c r="C40" s="423"/>
      <c r="D40" s="340">
        <v>1200000</v>
      </c>
      <c r="E40" s="331"/>
      <c r="F40" s="54" t="s">
        <v>89</v>
      </c>
      <c r="G40" s="107">
        <f t="shared" si="2"/>
        <v>4.2857142857142859E-3</v>
      </c>
      <c r="H40" s="452">
        <v>1300000</v>
      </c>
      <c r="I40" s="453"/>
      <c r="J40" s="75" t="s">
        <v>89</v>
      </c>
      <c r="K40" s="109">
        <f t="shared" si="3"/>
        <v>5.6521739130434784E-3</v>
      </c>
      <c r="L40" s="29"/>
    </row>
    <row r="41" spans="2:22" ht="26.25" customHeight="1">
      <c r="B41" s="235" t="s">
        <v>114</v>
      </c>
      <c r="C41" s="423"/>
      <c r="D41" s="340">
        <v>1000000</v>
      </c>
      <c r="E41" s="331"/>
      <c r="F41" s="54" t="s">
        <v>89</v>
      </c>
      <c r="G41" s="107">
        <f t="shared" si="2"/>
        <v>3.5714285714285713E-3</v>
      </c>
      <c r="H41" s="452">
        <v>1000000</v>
      </c>
      <c r="I41" s="453"/>
      <c r="J41" s="75" t="s">
        <v>89</v>
      </c>
      <c r="K41" s="109">
        <f t="shared" si="3"/>
        <v>4.3478260869565218E-3</v>
      </c>
      <c r="L41" s="29"/>
      <c r="M41" s="1"/>
      <c r="N41" s="47" t="s">
        <v>1</v>
      </c>
      <c r="O41" s="47" t="s">
        <v>119</v>
      </c>
      <c r="R41" s="1"/>
      <c r="S41" s="47" t="s">
        <v>1</v>
      </c>
      <c r="T41" s="47" t="s">
        <v>119</v>
      </c>
    </row>
    <row r="42" spans="2:22" ht="26.25" customHeight="1">
      <c r="B42" s="235" t="s">
        <v>115</v>
      </c>
      <c r="C42" s="423"/>
      <c r="D42" s="340">
        <v>50000</v>
      </c>
      <c r="E42" s="331"/>
      <c r="F42" s="54" t="s">
        <v>89</v>
      </c>
      <c r="G42" s="107">
        <f t="shared" si="2"/>
        <v>1.7857142857142857E-4</v>
      </c>
      <c r="H42" s="452">
        <v>50000</v>
      </c>
      <c r="I42" s="453"/>
      <c r="J42" s="75" t="s">
        <v>89</v>
      </c>
      <c r="K42" s="109">
        <f t="shared" si="3"/>
        <v>2.173913043478261E-4</v>
      </c>
      <c r="L42" s="29"/>
      <c r="M42" s="48" t="s">
        <v>100</v>
      </c>
      <c r="N42" s="2"/>
      <c r="O42" s="2">
        <f>D12</f>
        <v>280000000</v>
      </c>
      <c r="P42" s="3"/>
      <c r="Q42" s="3"/>
      <c r="R42" s="48" t="s">
        <v>100</v>
      </c>
      <c r="S42" s="2"/>
      <c r="T42" s="2">
        <f>H12</f>
        <v>230000000</v>
      </c>
    </row>
    <row r="43" spans="2:22" ht="26.25" customHeight="1">
      <c r="B43" s="235" t="s">
        <v>95</v>
      </c>
      <c r="C43" s="423"/>
      <c r="D43" s="340">
        <v>600000</v>
      </c>
      <c r="E43" s="331"/>
      <c r="F43" s="54" t="s">
        <v>89</v>
      </c>
      <c r="G43" s="107">
        <f t="shared" si="2"/>
        <v>2.142857142857143E-3</v>
      </c>
      <c r="H43" s="452">
        <v>800000</v>
      </c>
      <c r="I43" s="453"/>
      <c r="J43" s="75" t="s">
        <v>89</v>
      </c>
      <c r="K43" s="109">
        <f t="shared" si="3"/>
        <v>3.4782608695652175E-3</v>
      </c>
      <c r="L43" s="29"/>
      <c r="M43" s="44" t="s">
        <v>121</v>
      </c>
      <c r="N43" s="5">
        <f>D13</f>
        <v>50000000</v>
      </c>
      <c r="O43" s="5"/>
      <c r="P43" s="191">
        <f>N43/O42</f>
        <v>0.17857142857142858</v>
      </c>
      <c r="Q43" s="3"/>
      <c r="R43" s="44" t="s">
        <v>121</v>
      </c>
      <c r="S43" s="5">
        <f>H13</f>
        <v>40000000</v>
      </c>
      <c r="T43" s="5"/>
      <c r="U43" s="191">
        <f>S43/T42</f>
        <v>0.17391304347826086</v>
      </c>
      <c r="V43" s="3"/>
    </row>
    <row r="44" spans="2:22" ht="26.25" customHeight="1">
      <c r="B44" s="235" t="s">
        <v>116</v>
      </c>
      <c r="C44" s="423"/>
      <c r="D44" s="340">
        <v>600000</v>
      </c>
      <c r="E44" s="331"/>
      <c r="F44" s="54" t="s">
        <v>89</v>
      </c>
      <c r="G44" s="107">
        <f t="shared" si="2"/>
        <v>2.142857142857143E-3</v>
      </c>
      <c r="H44" s="452">
        <v>250000</v>
      </c>
      <c r="I44" s="453"/>
      <c r="J44" s="75" t="s">
        <v>89</v>
      </c>
      <c r="K44" s="109">
        <f t="shared" si="3"/>
        <v>1.0869565217391304E-3</v>
      </c>
      <c r="L44" s="29"/>
      <c r="M44" s="45" t="s">
        <v>124</v>
      </c>
      <c r="N44" s="5">
        <f>D15</f>
        <v>1500000</v>
      </c>
      <c r="O44" s="5"/>
      <c r="P44" s="191">
        <f>N44/O42</f>
        <v>5.3571428571428572E-3</v>
      </c>
      <c r="Q44" s="3"/>
      <c r="R44" s="45" t="s">
        <v>124</v>
      </c>
      <c r="S44" s="5">
        <f>H15</f>
        <v>600000</v>
      </c>
      <c r="T44" s="5"/>
      <c r="U44" s="191">
        <f>S44/T42</f>
        <v>2.6086956521739132E-3</v>
      </c>
      <c r="V44" s="4"/>
    </row>
    <row r="45" spans="2:22" ht="26.25" customHeight="1" thickBot="1">
      <c r="B45" s="487" t="s">
        <v>117</v>
      </c>
      <c r="C45" s="488"/>
      <c r="D45" s="421">
        <v>1000000</v>
      </c>
      <c r="E45" s="422"/>
      <c r="F45" s="59" t="s">
        <v>146</v>
      </c>
      <c r="G45" s="107">
        <f t="shared" si="2"/>
        <v>3.5714285714285713E-3</v>
      </c>
      <c r="H45" s="421">
        <v>1541470</v>
      </c>
      <c r="I45" s="422"/>
      <c r="J45" s="79" t="s">
        <v>146</v>
      </c>
      <c r="K45" s="109">
        <f t="shared" si="3"/>
        <v>6.7020434782608697E-3</v>
      </c>
      <c r="L45" s="29"/>
      <c r="M45" s="46" t="s">
        <v>90</v>
      </c>
      <c r="N45" s="5">
        <f>D18</f>
        <v>120000000</v>
      </c>
      <c r="O45" s="5"/>
      <c r="P45" s="191">
        <f>N45/O42</f>
        <v>0.42857142857142855</v>
      </c>
      <c r="Q45" s="3"/>
      <c r="R45" s="46" t="s">
        <v>90</v>
      </c>
      <c r="S45" s="5">
        <f>H18</f>
        <v>100000000</v>
      </c>
      <c r="T45" s="5"/>
      <c r="U45" s="191">
        <f>S45/T42</f>
        <v>0.43478260869565216</v>
      </c>
      <c r="V45" s="4"/>
    </row>
    <row r="46" spans="2:22" ht="29.25" customHeight="1" thickTop="1" thickBot="1">
      <c r="B46" s="472" t="s">
        <v>118</v>
      </c>
      <c r="C46" s="473"/>
      <c r="D46" s="474">
        <f>SUM(D29:D45)</f>
        <v>56850000</v>
      </c>
      <c r="E46" s="475"/>
      <c r="F46" s="60"/>
      <c r="G46" s="80"/>
      <c r="H46" s="474">
        <f>SUM(H29:H45)</f>
        <v>52841470</v>
      </c>
      <c r="I46" s="476"/>
      <c r="J46" s="89"/>
      <c r="K46" s="61"/>
      <c r="L46" s="29"/>
      <c r="M46" s="187" t="s">
        <v>168</v>
      </c>
      <c r="N46" s="186">
        <f>O42-N43-N44-N45</f>
        <v>108500000</v>
      </c>
      <c r="O46" s="185"/>
      <c r="P46" s="191">
        <f>N46/O42</f>
        <v>0.38750000000000001</v>
      </c>
      <c r="Q46" s="3"/>
      <c r="R46" s="187" t="s">
        <v>168</v>
      </c>
      <c r="S46" s="189">
        <f>T42-S43-S44-S45</f>
        <v>89400000</v>
      </c>
      <c r="T46" s="188"/>
      <c r="U46" s="191">
        <f>S46/T42</f>
        <v>0.38869565217391305</v>
      </c>
      <c r="V46" s="4"/>
    </row>
    <row r="47" spans="2:22" ht="28.5" customHeight="1" thickTop="1">
      <c r="B47" s="477" t="s">
        <v>120</v>
      </c>
      <c r="C47" s="478"/>
      <c r="D47" s="481">
        <f>SUM(D27-D46)</f>
        <v>5250000</v>
      </c>
      <c r="E47" s="482"/>
      <c r="F47" s="62"/>
      <c r="G47" s="81"/>
      <c r="H47" s="481">
        <f>SUM(H27-H46)</f>
        <v>358530</v>
      </c>
      <c r="I47" s="485"/>
      <c r="J47" s="90"/>
      <c r="K47" s="63"/>
      <c r="L47" s="29"/>
      <c r="M47" s="35"/>
      <c r="N47" s="36"/>
      <c r="O47" s="36"/>
    </row>
    <row r="48" spans="2:22" ht="21" customHeight="1" thickBot="1">
      <c r="B48" s="479"/>
      <c r="C48" s="480"/>
      <c r="D48" s="483"/>
      <c r="E48" s="484"/>
      <c r="F48" s="64"/>
      <c r="G48" s="82"/>
      <c r="H48" s="483"/>
      <c r="I48" s="486"/>
      <c r="J48" s="91"/>
      <c r="K48" s="63"/>
      <c r="L48" s="17"/>
      <c r="M48" s="35"/>
      <c r="N48" s="36"/>
      <c r="O48" s="36"/>
    </row>
    <row r="49" spans="2:22" ht="27" customHeight="1" thickTop="1">
      <c r="B49" s="507" t="s">
        <v>122</v>
      </c>
      <c r="C49" s="508"/>
      <c r="D49" s="509">
        <v>80000</v>
      </c>
      <c r="E49" s="510"/>
      <c r="F49" s="65" t="s">
        <v>123</v>
      </c>
      <c r="G49" s="107">
        <f t="shared" ref="G49:G50" si="4">IF(D49/$D$12=0,"",D49/$D$12)</f>
        <v>2.8571428571428574E-4</v>
      </c>
      <c r="H49" s="511">
        <v>160000</v>
      </c>
      <c r="I49" s="512"/>
      <c r="J49" s="92" t="s">
        <v>123</v>
      </c>
      <c r="K49" s="110">
        <f t="shared" ref="K49:K50" si="5">IF(H49/$H$12=0,"",H49/$H$12)</f>
        <v>6.9565217391304353E-4</v>
      </c>
      <c r="L49" s="17"/>
      <c r="M49" s="35"/>
      <c r="N49" s="36"/>
      <c r="O49" s="36"/>
    </row>
    <row r="50" spans="2:22" ht="27" customHeight="1" thickBot="1">
      <c r="B50" s="513" t="s">
        <v>125</v>
      </c>
      <c r="C50" s="514"/>
      <c r="D50" s="421">
        <v>990000</v>
      </c>
      <c r="E50" s="390"/>
      <c r="F50" s="66" t="s">
        <v>126</v>
      </c>
      <c r="G50" s="107">
        <f t="shared" si="4"/>
        <v>3.5357142857142857E-3</v>
      </c>
      <c r="H50" s="421">
        <v>900000</v>
      </c>
      <c r="I50" s="422"/>
      <c r="J50" s="59" t="s">
        <v>126</v>
      </c>
      <c r="K50" s="109">
        <f t="shared" si="5"/>
        <v>3.9130434782608699E-3</v>
      </c>
      <c r="L50" s="17"/>
      <c r="M50" s="35"/>
      <c r="N50" s="36"/>
      <c r="O50" s="36"/>
    </row>
    <row r="51" spans="2:22" ht="26.25" thickTop="1">
      <c r="B51" s="477" t="s">
        <v>127</v>
      </c>
      <c r="C51" s="500"/>
      <c r="D51" s="501">
        <f>D47+D49-D50</f>
        <v>4340000</v>
      </c>
      <c r="E51" s="502"/>
      <c r="F51" s="67"/>
      <c r="G51" s="413"/>
      <c r="H51" s="481">
        <f>H47+H49-H50</f>
        <v>-381470</v>
      </c>
      <c r="I51" s="485"/>
      <c r="J51" s="93"/>
      <c r="K51" s="411"/>
      <c r="L51" s="17"/>
    </row>
    <row r="52" spans="2:22" ht="26.25" thickBot="1">
      <c r="B52" s="477"/>
      <c r="C52" s="500"/>
      <c r="D52" s="481"/>
      <c r="E52" s="485"/>
      <c r="F52" s="62"/>
      <c r="G52" s="414"/>
      <c r="H52" s="481"/>
      <c r="I52" s="485"/>
      <c r="J52" s="90"/>
      <c r="K52" s="412"/>
      <c r="L52" s="17"/>
    </row>
    <row r="53" spans="2:22" ht="26.25" customHeight="1" thickTop="1">
      <c r="B53" s="503" t="s">
        <v>128</v>
      </c>
      <c r="C53" s="504"/>
      <c r="D53" s="505">
        <v>0</v>
      </c>
      <c r="E53" s="505"/>
      <c r="F53" s="100"/>
      <c r="G53" s="101"/>
      <c r="H53" s="506">
        <v>250000</v>
      </c>
      <c r="I53" s="506"/>
      <c r="J53" s="102"/>
      <c r="K53" s="104"/>
    </row>
    <row r="54" spans="2:22" ht="26.25" customHeight="1">
      <c r="B54" s="496" t="s">
        <v>129</v>
      </c>
      <c r="C54" s="497"/>
      <c r="D54" s="491">
        <v>1500000</v>
      </c>
      <c r="E54" s="491"/>
      <c r="F54" s="68"/>
      <c r="G54" s="98"/>
      <c r="H54" s="491">
        <v>1000000</v>
      </c>
      <c r="I54" s="491"/>
      <c r="J54" s="94"/>
      <c r="K54" s="69"/>
    </row>
    <row r="55" spans="2:22" ht="26.25" customHeight="1">
      <c r="B55" s="489" t="s">
        <v>130</v>
      </c>
      <c r="C55" s="490"/>
      <c r="D55" s="498">
        <f>D51+D53-D54</f>
        <v>2840000</v>
      </c>
      <c r="E55" s="499"/>
      <c r="F55" s="68"/>
      <c r="G55" s="98"/>
      <c r="H55" s="498">
        <f>H51+H53-H54</f>
        <v>-1131470</v>
      </c>
      <c r="I55" s="499"/>
      <c r="J55" s="95"/>
      <c r="K55" s="70"/>
    </row>
    <row r="56" spans="2:22" ht="26.25" customHeight="1">
      <c r="B56" s="489" t="s">
        <v>131</v>
      </c>
      <c r="C56" s="490"/>
      <c r="D56" s="491">
        <v>1500000</v>
      </c>
      <c r="E56" s="491"/>
      <c r="F56" s="68"/>
      <c r="G56" s="98"/>
      <c r="H56" s="491">
        <v>70000</v>
      </c>
      <c r="I56" s="491"/>
      <c r="J56" s="94"/>
      <c r="K56" s="69"/>
    </row>
    <row r="57" spans="2:22" ht="26.25" customHeight="1" thickBot="1">
      <c r="B57" s="492" t="s">
        <v>132</v>
      </c>
      <c r="C57" s="493"/>
      <c r="D57" s="494">
        <f>D55-D56</f>
        <v>1340000</v>
      </c>
      <c r="E57" s="495"/>
      <c r="F57" s="71"/>
      <c r="G57" s="99"/>
      <c r="H57" s="494">
        <f>H55-H56</f>
        <v>-1201470</v>
      </c>
      <c r="I57" s="495"/>
      <c r="J57" s="96"/>
      <c r="K57" s="72"/>
      <c r="M57" s="27"/>
      <c r="N57" s="27"/>
      <c r="O57" s="27"/>
    </row>
    <row r="58" spans="2:22" ht="21" customHeight="1">
      <c r="M58" s="27"/>
      <c r="N58" s="27"/>
      <c r="O58" s="27"/>
    </row>
    <row r="59" spans="2:22" ht="21" customHeight="1">
      <c r="M59" s="27"/>
      <c r="N59" s="27"/>
      <c r="O59" s="27"/>
    </row>
    <row r="60" spans="2:22" ht="21" customHeight="1">
      <c r="M60" s="27"/>
      <c r="N60" s="27"/>
      <c r="O60" s="27"/>
    </row>
    <row r="61" spans="2:22" ht="21" customHeight="1">
      <c r="M61" s="27"/>
      <c r="N61" s="27"/>
      <c r="O61" s="27"/>
    </row>
    <row r="62" spans="2:22" ht="21" customHeight="1">
      <c r="M62" s="1"/>
      <c r="N62" s="47" t="s">
        <v>1</v>
      </c>
      <c r="O62" s="47" t="s">
        <v>119</v>
      </c>
      <c r="R62" s="1"/>
      <c r="S62" s="47" t="s">
        <v>1</v>
      </c>
      <c r="T62" s="47" t="s">
        <v>119</v>
      </c>
    </row>
    <row r="63" spans="2:22" ht="27" customHeight="1">
      <c r="M63" s="43" t="s">
        <v>103</v>
      </c>
      <c r="N63" s="1"/>
      <c r="O63" s="6">
        <f>SUM(N64:N66)</f>
        <v>99350000</v>
      </c>
      <c r="P63" s="3"/>
      <c r="Q63" s="3"/>
      <c r="R63" s="43" t="s">
        <v>103</v>
      </c>
      <c r="S63" s="1"/>
      <c r="T63" s="6">
        <f>SUM(S64:S66)</f>
        <v>85441470</v>
      </c>
    </row>
    <row r="64" spans="2:22" ht="27" customHeight="1">
      <c r="M64" s="49" t="s">
        <v>133</v>
      </c>
      <c r="N64" s="2">
        <f>SUMIF($F$13:$F$45,"固定労務費",$D$13:$D$45)</f>
        <v>60600000</v>
      </c>
      <c r="O64" s="1"/>
      <c r="P64" s="191">
        <f>N64/O63</f>
        <v>0.6099647710115752</v>
      </c>
      <c r="Q64" s="3"/>
      <c r="R64" s="49" t="s">
        <v>133</v>
      </c>
      <c r="S64" s="2">
        <f>SUMIF($J$13:$J$45,"固定労務費",$H$13:$H$45)</f>
        <v>46300000</v>
      </c>
      <c r="T64" s="1"/>
      <c r="U64" s="191">
        <f>S64/T63</f>
        <v>0.54189142579124638</v>
      </c>
      <c r="V64" s="3"/>
    </row>
    <row r="65" spans="13:22" ht="27" customHeight="1">
      <c r="M65" s="50" t="s">
        <v>134</v>
      </c>
      <c r="N65" s="2">
        <f>SUMIF($F$13:$F$45,"一般管理費",$D$13:$D$45)</f>
        <v>37750000</v>
      </c>
      <c r="O65" s="1"/>
      <c r="P65" s="191">
        <f>N65/O63</f>
        <v>0.37996980372420736</v>
      </c>
      <c r="Q65" s="3"/>
      <c r="R65" s="50" t="s">
        <v>134</v>
      </c>
      <c r="S65" s="2">
        <f>SUMIF($J$13:$J$45,"一般管理費",$H$13:$H$45)</f>
        <v>37600000</v>
      </c>
      <c r="T65" s="1"/>
      <c r="U65" s="191">
        <f>S65/T63</f>
        <v>0.44006733498381989</v>
      </c>
      <c r="V65" s="4"/>
    </row>
    <row r="66" spans="13:22" ht="27" customHeight="1">
      <c r="M66" s="46" t="s">
        <v>135</v>
      </c>
      <c r="N66" s="2">
        <f>SUMIF($F$13:$F$45,"減価償却費",$D$13:$D$45)</f>
        <v>1000000</v>
      </c>
      <c r="O66" s="2"/>
      <c r="P66" s="191">
        <f>N66/O63</f>
        <v>1.0065425264217413E-2</v>
      </c>
      <c r="Q66" s="3"/>
      <c r="R66" s="46" t="s">
        <v>135</v>
      </c>
      <c r="S66" s="2">
        <f>SUMIF($J$13:$J$45,"減価償却費",$H$13:$H$45)</f>
        <v>1541470</v>
      </c>
      <c r="T66" s="2"/>
      <c r="U66" s="191">
        <f>S66/T63</f>
        <v>1.8041239224933746E-2</v>
      </c>
      <c r="V66" s="4"/>
    </row>
    <row r="67" spans="13:22" ht="27" customHeight="1">
      <c r="M67" s="27"/>
      <c r="N67" s="27"/>
      <c r="O67" s="27"/>
      <c r="Q67" s="3"/>
      <c r="U67" s="4"/>
      <c r="V67" s="4"/>
    </row>
    <row r="68" spans="13:22" ht="27" customHeight="1">
      <c r="M68" s="37" t="s">
        <v>137</v>
      </c>
      <c r="N68" s="407">
        <f>N64/N46</f>
        <v>0.55852534562211986</v>
      </c>
      <c r="O68" s="408"/>
      <c r="P68" s="27"/>
      <c r="R68" s="37" t="s">
        <v>137</v>
      </c>
      <c r="S68" s="407">
        <f>S64/S46</f>
        <v>0.51789709172259513</v>
      </c>
      <c r="T68" s="408"/>
    </row>
    <row r="69" spans="13:22" ht="27" customHeight="1"/>
  </sheetData>
  <mergeCells count="141">
    <mergeCell ref="B51:C52"/>
    <mergeCell ref="D51:E52"/>
    <mergeCell ref="H51:I52"/>
    <mergeCell ref="B53:C53"/>
    <mergeCell ref="D53:E53"/>
    <mergeCell ref="H53:I53"/>
    <mergeCell ref="B49:C49"/>
    <mergeCell ref="D49:E49"/>
    <mergeCell ref="H49:I49"/>
    <mergeCell ref="B50:C50"/>
    <mergeCell ref="B56:C56"/>
    <mergeCell ref="D56:E56"/>
    <mergeCell ref="H56:I56"/>
    <mergeCell ref="B57:C57"/>
    <mergeCell ref="D57:E57"/>
    <mergeCell ref="H57:I57"/>
    <mergeCell ref="B54:C54"/>
    <mergeCell ref="D54:E54"/>
    <mergeCell ref="H54:I54"/>
    <mergeCell ref="B55:C55"/>
    <mergeCell ref="D55:E55"/>
    <mergeCell ref="H55:I55"/>
    <mergeCell ref="B46:C46"/>
    <mergeCell ref="D46:E46"/>
    <mergeCell ref="H46:I46"/>
    <mergeCell ref="B47:C48"/>
    <mergeCell ref="D47:E48"/>
    <mergeCell ref="H47:I48"/>
    <mergeCell ref="B44:C44"/>
    <mergeCell ref="D44:E44"/>
    <mergeCell ref="H44:I44"/>
    <mergeCell ref="B45:C45"/>
    <mergeCell ref="D45:E45"/>
    <mergeCell ref="H45:I45"/>
    <mergeCell ref="B42:C42"/>
    <mergeCell ref="D42:E42"/>
    <mergeCell ref="H42:I42"/>
    <mergeCell ref="B43:C43"/>
    <mergeCell ref="D43:E43"/>
    <mergeCell ref="H43:I43"/>
    <mergeCell ref="B40:C40"/>
    <mergeCell ref="D40:E40"/>
    <mergeCell ref="H40:I40"/>
    <mergeCell ref="B41:C41"/>
    <mergeCell ref="D41:E41"/>
    <mergeCell ref="H41:I41"/>
    <mergeCell ref="B38:C38"/>
    <mergeCell ref="D38:E38"/>
    <mergeCell ref="H38:I38"/>
    <mergeCell ref="B39:C39"/>
    <mergeCell ref="D39:E39"/>
    <mergeCell ref="H39:I39"/>
    <mergeCell ref="B36:C36"/>
    <mergeCell ref="D36:E36"/>
    <mergeCell ref="H36:I36"/>
    <mergeCell ref="B37:C37"/>
    <mergeCell ref="D37:E37"/>
    <mergeCell ref="H37:I37"/>
    <mergeCell ref="B34:C34"/>
    <mergeCell ref="D34:E34"/>
    <mergeCell ref="H34:I34"/>
    <mergeCell ref="B35:C35"/>
    <mergeCell ref="D35:E35"/>
    <mergeCell ref="H35:I35"/>
    <mergeCell ref="B32:C32"/>
    <mergeCell ref="D32:E32"/>
    <mergeCell ref="H32:I32"/>
    <mergeCell ref="B33:C33"/>
    <mergeCell ref="D33:E33"/>
    <mergeCell ref="H33:I33"/>
    <mergeCell ref="B30:C30"/>
    <mergeCell ref="D30:E30"/>
    <mergeCell ref="H30:I30"/>
    <mergeCell ref="B31:C31"/>
    <mergeCell ref="D31:E31"/>
    <mergeCell ref="H31:I31"/>
    <mergeCell ref="B27:C28"/>
    <mergeCell ref="D27:E28"/>
    <mergeCell ref="H27:I28"/>
    <mergeCell ref="B29:C29"/>
    <mergeCell ref="D29:E29"/>
    <mergeCell ref="H29:I29"/>
    <mergeCell ref="B25:C25"/>
    <mergeCell ref="D25:E25"/>
    <mergeCell ref="H25:I25"/>
    <mergeCell ref="B26:C26"/>
    <mergeCell ref="D26:E26"/>
    <mergeCell ref="H26:I26"/>
    <mergeCell ref="B23:C23"/>
    <mergeCell ref="D23:E23"/>
    <mergeCell ref="H23:I23"/>
    <mergeCell ref="B24:C24"/>
    <mergeCell ref="D24:E24"/>
    <mergeCell ref="H24:I24"/>
    <mergeCell ref="B21:C21"/>
    <mergeCell ref="D21:E21"/>
    <mergeCell ref="H21:I21"/>
    <mergeCell ref="B22:C22"/>
    <mergeCell ref="D22:E22"/>
    <mergeCell ref="H22:I22"/>
    <mergeCell ref="B19:C19"/>
    <mergeCell ref="D19:E19"/>
    <mergeCell ref="H19:I19"/>
    <mergeCell ref="B20:C20"/>
    <mergeCell ref="D20:E20"/>
    <mergeCell ref="H20:I20"/>
    <mergeCell ref="B12:C12"/>
    <mergeCell ref="H10:I11"/>
    <mergeCell ref="D10:E11"/>
    <mergeCell ref="B10:C11"/>
    <mergeCell ref="D8:H8"/>
    <mergeCell ref="D7:H7"/>
    <mergeCell ref="B13:C13"/>
    <mergeCell ref="D13:E13"/>
    <mergeCell ref="H13:I13"/>
    <mergeCell ref="B14:C14"/>
    <mergeCell ref="D14:E14"/>
    <mergeCell ref="H14:I14"/>
    <mergeCell ref="B17:C17"/>
    <mergeCell ref="D17:E17"/>
    <mergeCell ref="H17:I17"/>
    <mergeCell ref="B18:C18"/>
    <mergeCell ref="D18:E18"/>
    <mergeCell ref="H18:I18"/>
    <mergeCell ref="B15:C15"/>
    <mergeCell ref="D15:E15"/>
    <mergeCell ref="H15:I15"/>
    <mergeCell ref="B16:C16"/>
    <mergeCell ref="D16:E16"/>
    <mergeCell ref="S68:T68"/>
    <mergeCell ref="K27:K28"/>
    <mergeCell ref="K51:K52"/>
    <mergeCell ref="G51:G52"/>
    <mergeCell ref="G10:G11"/>
    <mergeCell ref="K10:K11"/>
    <mergeCell ref="H12:I12"/>
    <mergeCell ref="D12:E12"/>
    <mergeCell ref="H16:I16"/>
    <mergeCell ref="D50:E50"/>
    <mergeCell ref="H50:I50"/>
    <mergeCell ref="N68:O68"/>
  </mergeCells>
  <phoneticPr fontId="2"/>
  <hyperlinks>
    <hyperlink ref="B24" r:id="rId1" display="\\"/>
  </hyperlinks>
  <printOptions horizontalCentered="1" verticalCentered="1"/>
  <pageMargins left="0" right="0" top="0.74803149606299213" bottom="0.74803149606299213" header="0.11811023622047245" footer="0.11811023622047245"/>
  <pageSetup paperSize="8" scale="43" orientation="landscape" horizontalDpi="0" verticalDpi="0"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ＢＳ・ＰＬ選択リスト!$B$3:$B$8</xm:f>
          </x14:formula1>
          <xm:sqref>F29:F45 J13:J25 F13:F25 F49:F50 J29:J45 J49:J50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C69"/>
  <sheetViews>
    <sheetView view="pageBreakPreview" zoomScale="80" zoomScaleNormal="80" zoomScaleSheetLayoutView="80" workbookViewId="0">
      <selection activeCell="V58" sqref="V58"/>
    </sheetView>
  </sheetViews>
  <sheetFormatPr defaultRowHeight="18.75"/>
  <cols>
    <col min="1" max="1" width="5.25" style="10" customWidth="1"/>
    <col min="2" max="3" width="15.5" style="10" customWidth="1"/>
    <col min="4" max="5" width="9.625" style="10" customWidth="1"/>
    <col min="6" max="6" width="17.75" style="28" customWidth="1"/>
    <col min="7" max="7" width="13.25" style="28" customWidth="1"/>
    <col min="8" max="9" width="9.625" style="10" customWidth="1"/>
    <col min="10" max="10" width="17.625" style="10" customWidth="1"/>
    <col min="11" max="11" width="13" style="10" customWidth="1"/>
    <col min="12" max="12" width="35.75" style="10" customWidth="1"/>
    <col min="13" max="13" width="15.25" style="10" customWidth="1"/>
    <col min="14" max="14" width="14" style="10" customWidth="1"/>
    <col min="15" max="15" width="15.375" style="10" customWidth="1"/>
    <col min="16" max="17" width="9" style="10"/>
    <col min="18" max="18" width="15.25" style="10" customWidth="1"/>
    <col min="19" max="20" width="14" style="10" customWidth="1"/>
    <col min="21" max="22" width="15.5" style="10" customWidth="1"/>
    <col min="23" max="23" width="18.125" style="10" customWidth="1"/>
    <col min="24" max="24" width="14.125" style="10" customWidth="1"/>
    <col min="25" max="25" width="27.125" style="10" customWidth="1"/>
    <col min="26" max="16384" width="9" style="10"/>
  </cols>
  <sheetData>
    <row r="1" spans="2:29" ht="48" customHeight="1">
      <c r="B1" s="9" t="s">
        <v>148</v>
      </c>
      <c r="C1" s="9"/>
      <c r="D1" s="9"/>
      <c r="E1" s="9"/>
      <c r="F1" s="9"/>
      <c r="G1" s="9"/>
      <c r="H1" s="9"/>
      <c r="I1" s="9"/>
      <c r="J1" s="9"/>
      <c r="K1" s="9"/>
      <c r="L1" s="9"/>
      <c r="M1" s="9"/>
      <c r="N1" s="9"/>
      <c r="O1" s="9"/>
      <c r="P1" s="9"/>
      <c r="Q1" s="9"/>
      <c r="R1" s="9"/>
      <c r="S1" s="9"/>
      <c r="T1" s="9"/>
      <c r="U1" s="9"/>
      <c r="V1" s="9"/>
      <c r="W1" s="9"/>
      <c r="X1" s="9"/>
      <c r="Y1" s="9"/>
      <c r="Z1" s="515">
        <v>42923</v>
      </c>
      <c r="AA1" s="515"/>
      <c r="AB1" s="515"/>
      <c r="AC1" s="175" t="s">
        <v>161</v>
      </c>
    </row>
    <row r="2" spans="2:29" ht="37.5" customHeight="1"/>
    <row r="3" spans="2:29">
      <c r="W3" s="176"/>
    </row>
    <row r="4" spans="2:29" ht="19.5">
      <c r="L4" s="29"/>
    </row>
    <row r="5" spans="2:29" ht="19.5">
      <c r="L5" s="29"/>
    </row>
    <row r="6" spans="2:29" ht="19.5">
      <c r="L6" s="29"/>
    </row>
    <row r="7" spans="2:29" ht="24.75" customHeight="1">
      <c r="D7" s="438" t="s">
        <v>75</v>
      </c>
      <c r="E7" s="438"/>
      <c r="F7" s="438"/>
      <c r="G7" s="438"/>
      <c r="H7" s="438"/>
      <c r="L7" s="29"/>
    </row>
    <row r="8" spans="2:29" ht="24">
      <c r="D8" s="437"/>
      <c r="E8" s="437"/>
      <c r="F8" s="437"/>
      <c r="G8" s="437"/>
      <c r="H8" s="437"/>
      <c r="L8" s="29"/>
    </row>
    <row r="9" spans="2:29" ht="20.25" thickBot="1">
      <c r="B9" s="29" t="s">
        <v>76</v>
      </c>
      <c r="C9" s="29"/>
      <c r="D9" s="29"/>
      <c r="E9" s="29"/>
      <c r="F9" s="30"/>
      <c r="G9" s="30"/>
      <c r="H9" s="29"/>
      <c r="I9" s="29"/>
      <c r="J9" s="29"/>
      <c r="K9" s="29"/>
      <c r="L9" s="29"/>
    </row>
    <row r="10" spans="2:29" ht="25.5">
      <c r="B10" s="197" t="s">
        <v>77</v>
      </c>
      <c r="C10" s="433"/>
      <c r="D10" s="432" t="s">
        <v>149</v>
      </c>
      <c r="E10" s="433"/>
      <c r="F10" s="51" t="s">
        <v>79</v>
      </c>
      <c r="G10" s="415" t="s">
        <v>147</v>
      </c>
      <c r="H10" s="428" t="s">
        <v>150</v>
      </c>
      <c r="I10" s="429"/>
      <c r="J10" s="73" t="s">
        <v>79</v>
      </c>
      <c r="K10" s="417" t="s">
        <v>147</v>
      </c>
      <c r="L10" s="29"/>
    </row>
    <row r="11" spans="2:29" ht="25.5">
      <c r="B11" s="436"/>
      <c r="C11" s="435"/>
      <c r="D11" s="434"/>
      <c r="E11" s="435"/>
      <c r="F11" s="52" t="s">
        <v>13</v>
      </c>
      <c r="G11" s="416"/>
      <c r="H11" s="430"/>
      <c r="I11" s="431"/>
      <c r="J11" s="74" t="s">
        <v>13</v>
      </c>
      <c r="K11" s="418"/>
      <c r="L11" s="29"/>
      <c r="N11" s="31"/>
      <c r="W11" s="32"/>
    </row>
    <row r="12" spans="2:29" ht="31.5" customHeight="1" thickBot="1">
      <c r="B12" s="426" t="s">
        <v>81</v>
      </c>
      <c r="C12" s="427"/>
      <c r="D12" s="419">
        <v>280000000</v>
      </c>
      <c r="E12" s="420"/>
      <c r="F12" s="53"/>
      <c r="G12" s="53"/>
      <c r="H12" s="419">
        <v>140000000</v>
      </c>
      <c r="I12" s="420"/>
      <c r="J12" s="84"/>
      <c r="K12" s="106"/>
      <c r="L12" s="29"/>
    </row>
    <row r="13" spans="2:29" ht="26.25" customHeight="1" thickTop="1">
      <c r="B13" s="439" t="s">
        <v>82</v>
      </c>
      <c r="C13" s="440"/>
      <c r="D13" s="441">
        <v>50000000</v>
      </c>
      <c r="E13" s="442"/>
      <c r="F13" s="54" t="s">
        <v>83</v>
      </c>
      <c r="G13" s="107">
        <f>IF(D13/$D$12=0,"",D13/$D$12)</f>
        <v>0.17857142857142858</v>
      </c>
      <c r="H13" s="441">
        <v>27000000</v>
      </c>
      <c r="I13" s="443"/>
      <c r="J13" s="75" t="s">
        <v>83</v>
      </c>
      <c r="K13" s="108">
        <f>IF(H13/$H$12=0,"",H13/$H$12)</f>
        <v>0.19285714285714287</v>
      </c>
      <c r="L13" s="29"/>
    </row>
    <row r="14" spans="2:29" ht="26.25" customHeight="1">
      <c r="B14" s="235" t="s">
        <v>84</v>
      </c>
      <c r="C14" s="423"/>
      <c r="D14" s="340">
        <v>24000000</v>
      </c>
      <c r="E14" s="331"/>
      <c r="F14" s="54" t="s">
        <v>145</v>
      </c>
      <c r="G14" s="107">
        <f>IF(D14/$D$12=0,"",D14/$D$12)</f>
        <v>8.5714285714285715E-2</v>
      </c>
      <c r="H14" s="340">
        <v>12600000</v>
      </c>
      <c r="I14" s="293"/>
      <c r="J14" s="75" t="s">
        <v>145</v>
      </c>
      <c r="K14" s="109">
        <f>IF(H14/$H$12=0,"",H14/$H$12)</f>
        <v>0.09</v>
      </c>
      <c r="L14" s="29"/>
    </row>
    <row r="15" spans="2:29" ht="26.25" customHeight="1">
      <c r="B15" s="424" t="s">
        <v>86</v>
      </c>
      <c r="C15" s="425"/>
      <c r="D15" s="340">
        <v>1500000</v>
      </c>
      <c r="E15" s="331"/>
      <c r="F15" s="54" t="s">
        <v>144</v>
      </c>
      <c r="G15" s="107">
        <f t="shared" ref="G15:G25" si="0">IF(D15/$D$12=0,"",D15/$D$12)</f>
        <v>5.3571428571428572E-3</v>
      </c>
      <c r="H15" s="340">
        <v>600000</v>
      </c>
      <c r="I15" s="293"/>
      <c r="J15" s="75" t="s">
        <v>144</v>
      </c>
      <c r="K15" s="109">
        <f t="shared" ref="K15:K25" si="1">IF(H15/$H$12=0,"",H15/$H$12)</f>
        <v>4.2857142857142859E-3</v>
      </c>
      <c r="L15" s="29"/>
    </row>
    <row r="16" spans="2:29" ht="26.25" customHeight="1">
      <c r="B16" s="424" t="s">
        <v>87</v>
      </c>
      <c r="C16" s="425"/>
      <c r="D16" s="340">
        <v>3600000</v>
      </c>
      <c r="E16" s="293"/>
      <c r="F16" s="54" t="s">
        <v>145</v>
      </c>
      <c r="G16" s="107">
        <f t="shared" si="0"/>
        <v>1.2857142857142857E-2</v>
      </c>
      <c r="H16" s="340">
        <v>1760000</v>
      </c>
      <c r="I16" s="293"/>
      <c r="J16" s="75" t="s">
        <v>145</v>
      </c>
      <c r="K16" s="109">
        <f t="shared" si="1"/>
        <v>1.2571428571428572E-2</v>
      </c>
      <c r="L16" s="29"/>
    </row>
    <row r="17" spans="2:22" ht="26.25" customHeight="1">
      <c r="B17" s="424" t="s">
        <v>88</v>
      </c>
      <c r="C17" s="425"/>
      <c r="D17" s="340">
        <v>1000000</v>
      </c>
      <c r="E17" s="293"/>
      <c r="F17" s="54" t="s">
        <v>89</v>
      </c>
      <c r="G17" s="107">
        <f t="shared" si="0"/>
        <v>3.5714285714285713E-3</v>
      </c>
      <c r="H17" s="340">
        <v>350000</v>
      </c>
      <c r="I17" s="293"/>
      <c r="J17" s="75" t="s">
        <v>89</v>
      </c>
      <c r="K17" s="109">
        <f t="shared" si="1"/>
        <v>2.5000000000000001E-3</v>
      </c>
      <c r="L17" s="29"/>
    </row>
    <row r="18" spans="2:22" ht="26.25" customHeight="1">
      <c r="B18" s="235" t="s">
        <v>90</v>
      </c>
      <c r="C18" s="423"/>
      <c r="D18" s="340">
        <v>120000000</v>
      </c>
      <c r="E18" s="331"/>
      <c r="F18" s="54" t="s">
        <v>144</v>
      </c>
      <c r="G18" s="107">
        <f t="shared" si="0"/>
        <v>0.42857142857142855</v>
      </c>
      <c r="H18" s="340">
        <v>63000000</v>
      </c>
      <c r="I18" s="293"/>
      <c r="J18" s="75" t="s">
        <v>144</v>
      </c>
      <c r="K18" s="109">
        <f t="shared" si="1"/>
        <v>0.45</v>
      </c>
      <c r="L18" s="29"/>
      <c r="P18" s="33"/>
    </row>
    <row r="19" spans="2:22" ht="26.25" customHeight="1">
      <c r="B19" s="235" t="s">
        <v>91</v>
      </c>
      <c r="C19" s="423"/>
      <c r="D19" s="340">
        <v>6000000</v>
      </c>
      <c r="E19" s="331"/>
      <c r="F19" s="54" t="s">
        <v>89</v>
      </c>
      <c r="G19" s="107">
        <f t="shared" si="0"/>
        <v>2.1428571428571429E-2</v>
      </c>
      <c r="H19" s="340">
        <v>2500000</v>
      </c>
      <c r="I19" s="293"/>
      <c r="J19" s="75" t="s">
        <v>89</v>
      </c>
      <c r="K19" s="109">
        <f t="shared" si="1"/>
        <v>1.7857142857142856E-2</v>
      </c>
      <c r="L19" s="29"/>
      <c r="M19" s="12"/>
      <c r="N19" s="12"/>
      <c r="O19" s="12"/>
      <c r="P19" s="12"/>
      <c r="Q19" s="12"/>
      <c r="R19" s="12"/>
      <c r="S19" s="12"/>
      <c r="T19" s="12"/>
    </row>
    <row r="20" spans="2:22" ht="26.25" customHeight="1">
      <c r="B20" s="235" t="s">
        <v>92</v>
      </c>
      <c r="C20" s="423"/>
      <c r="D20" s="340">
        <v>1200000</v>
      </c>
      <c r="E20" s="331"/>
      <c r="F20" s="54" t="s">
        <v>89</v>
      </c>
      <c r="G20" s="107">
        <f t="shared" si="0"/>
        <v>4.2857142857142859E-3</v>
      </c>
      <c r="H20" s="340">
        <v>600000</v>
      </c>
      <c r="I20" s="293"/>
      <c r="J20" s="75" t="s">
        <v>89</v>
      </c>
      <c r="K20" s="109">
        <f t="shared" si="1"/>
        <v>4.2857142857142859E-3</v>
      </c>
      <c r="L20" s="29"/>
      <c r="M20" s="2"/>
      <c r="N20" s="42" t="s">
        <v>1</v>
      </c>
      <c r="O20" s="42" t="s">
        <v>98</v>
      </c>
      <c r="P20" s="3"/>
      <c r="Q20" s="3"/>
      <c r="R20" s="2"/>
      <c r="S20" s="42" t="s">
        <v>1</v>
      </c>
      <c r="T20" s="42" t="s">
        <v>98</v>
      </c>
      <c r="U20" s="42" t="s">
        <v>162</v>
      </c>
    </row>
    <row r="21" spans="2:22" ht="26.25" customHeight="1">
      <c r="B21" s="235" t="s">
        <v>93</v>
      </c>
      <c r="C21" s="423"/>
      <c r="D21" s="340">
        <v>3600000</v>
      </c>
      <c r="E21" s="331"/>
      <c r="F21" s="54" t="s">
        <v>89</v>
      </c>
      <c r="G21" s="107">
        <f>IF(D21/$D$12=0,"",D21/$D$12)</f>
        <v>1.2857142857142857E-2</v>
      </c>
      <c r="H21" s="340">
        <v>1800000</v>
      </c>
      <c r="I21" s="293"/>
      <c r="J21" s="75" t="s">
        <v>89</v>
      </c>
      <c r="K21" s="109">
        <f t="shared" si="1"/>
        <v>1.2857142857142857E-2</v>
      </c>
      <c r="L21" s="29"/>
      <c r="M21" s="43" t="s">
        <v>100</v>
      </c>
      <c r="N21" s="1"/>
      <c r="O21" s="2">
        <f>D12</f>
        <v>280000000</v>
      </c>
      <c r="P21" s="3"/>
      <c r="Q21" s="3"/>
      <c r="R21" s="43" t="s">
        <v>100</v>
      </c>
      <c r="S21" s="1"/>
      <c r="T21" s="2">
        <f>H12</f>
        <v>140000000</v>
      </c>
      <c r="U21" s="47"/>
      <c r="V21" s="3"/>
    </row>
    <row r="22" spans="2:22" ht="26.25" customHeight="1">
      <c r="B22" s="235" t="s">
        <v>94</v>
      </c>
      <c r="C22" s="423"/>
      <c r="D22" s="340">
        <v>1200000</v>
      </c>
      <c r="E22" s="331"/>
      <c r="F22" s="54" t="s">
        <v>89</v>
      </c>
      <c r="G22" s="107">
        <f t="shared" si="0"/>
        <v>4.2857142857142859E-3</v>
      </c>
      <c r="H22" s="340">
        <v>2100000</v>
      </c>
      <c r="I22" s="293"/>
      <c r="J22" s="75" t="s">
        <v>89</v>
      </c>
      <c r="K22" s="109">
        <f t="shared" si="1"/>
        <v>1.4999999999999999E-2</v>
      </c>
      <c r="L22" s="29"/>
      <c r="M22" s="44" t="s">
        <v>102</v>
      </c>
      <c r="N22" s="2">
        <f>SUMIF($F$13:$F$45,"正味変動費",$D$13:$D$45)</f>
        <v>175400000</v>
      </c>
      <c r="O22" s="2"/>
      <c r="P22" s="190">
        <f>N22/O21</f>
        <v>0.62642857142857145</v>
      </c>
      <c r="Q22" s="3"/>
      <c r="R22" s="44" t="s">
        <v>102</v>
      </c>
      <c r="S22" s="2">
        <f>SUMIF($J$13:$J$45,"正味変動費",$H$13:$H$45)</f>
        <v>92500000</v>
      </c>
      <c r="T22" s="2"/>
      <c r="U22" s="178">
        <f>N22/S22</f>
        <v>1.8962162162162162</v>
      </c>
      <c r="V22" s="4"/>
    </row>
    <row r="23" spans="2:22" ht="26.25" customHeight="1">
      <c r="B23" s="235" t="s">
        <v>95</v>
      </c>
      <c r="C23" s="423"/>
      <c r="D23" s="340">
        <v>3600000</v>
      </c>
      <c r="E23" s="331"/>
      <c r="F23" s="54" t="s">
        <v>89</v>
      </c>
      <c r="G23" s="107">
        <f t="shared" si="0"/>
        <v>1.2857142857142857E-2</v>
      </c>
      <c r="H23" s="340">
        <v>3300000</v>
      </c>
      <c r="I23" s="293"/>
      <c r="J23" s="75" t="s">
        <v>89</v>
      </c>
      <c r="K23" s="109">
        <f t="shared" si="1"/>
        <v>2.3571428571428573E-2</v>
      </c>
      <c r="L23" s="29"/>
      <c r="M23" s="45" t="s">
        <v>103</v>
      </c>
      <c r="N23" s="2">
        <f>SUMIF($F$13:$F$45,"固定労務費",$D$13:$D$45)+SUMIF($F$13:$F$45,"一般管理費",$D$13:$D$45)+SUMIF($F$13:$F$45,"減価償却費",$D$13:$D$45)</f>
        <v>99350000</v>
      </c>
      <c r="O23" s="2"/>
      <c r="P23" s="190">
        <f>N23/O21</f>
        <v>0.35482142857142857</v>
      </c>
      <c r="Q23" s="3"/>
      <c r="R23" s="45" t="s">
        <v>103</v>
      </c>
      <c r="S23" s="2">
        <f>SUMIF($J$13:$J$45,"固定労務費",$H$13:$H$45)+SUMIF($J$13:$J$45,"一般管理費",$H$13:$H$45)+SUMIF($J$13:$J$45,"減価償却費",$H$13:$H$45)</f>
        <v>54921470</v>
      </c>
      <c r="T23" s="2"/>
      <c r="U23" s="178">
        <f t="shared" ref="U23:U24" si="2">N23/S23</f>
        <v>1.8089464830420598</v>
      </c>
      <c r="V23" s="4"/>
    </row>
    <row r="24" spans="2:22" ht="26.25" customHeight="1">
      <c r="B24" s="424" t="s">
        <v>96</v>
      </c>
      <c r="C24" s="425"/>
      <c r="D24" s="340">
        <v>1200000</v>
      </c>
      <c r="E24" s="293"/>
      <c r="F24" s="54" t="s">
        <v>89</v>
      </c>
      <c r="G24" s="107">
        <f t="shared" si="0"/>
        <v>4.2857142857142859E-3</v>
      </c>
      <c r="H24" s="340">
        <v>2100000</v>
      </c>
      <c r="I24" s="293"/>
      <c r="J24" s="75" t="s">
        <v>89</v>
      </c>
      <c r="K24" s="109">
        <f t="shared" si="1"/>
        <v>1.4999999999999999E-2</v>
      </c>
      <c r="L24" s="29"/>
      <c r="M24" s="46" t="s">
        <v>105</v>
      </c>
      <c r="N24" s="2">
        <f>O21-N22-N23</f>
        <v>5250000</v>
      </c>
      <c r="O24" s="2"/>
      <c r="P24" s="190">
        <f>N24/O21</f>
        <v>1.8749999999999999E-2</v>
      </c>
      <c r="Q24" s="3"/>
      <c r="R24" s="46" t="s">
        <v>105</v>
      </c>
      <c r="S24" s="2">
        <f>T21-S22-S23</f>
        <v>-7421470</v>
      </c>
      <c r="T24" s="2"/>
      <c r="U24" s="178">
        <f t="shared" si="2"/>
        <v>-0.70740702313692572</v>
      </c>
      <c r="V24" s="4"/>
    </row>
    <row r="25" spans="2:22" ht="26.25" customHeight="1">
      <c r="B25" s="424" t="s">
        <v>97</v>
      </c>
      <c r="C25" s="425"/>
      <c r="D25" s="444">
        <v>1000000</v>
      </c>
      <c r="E25" s="445"/>
      <c r="F25" s="54" t="s">
        <v>89</v>
      </c>
      <c r="G25" s="107">
        <f t="shared" si="0"/>
        <v>3.5714285714285713E-3</v>
      </c>
      <c r="H25" s="444">
        <v>600000</v>
      </c>
      <c r="I25" s="446"/>
      <c r="J25" s="75" t="s">
        <v>89</v>
      </c>
      <c r="K25" s="109">
        <f t="shared" si="1"/>
        <v>4.2857142857142859E-3</v>
      </c>
      <c r="L25" s="29"/>
      <c r="U25" s="174"/>
    </row>
    <row r="26" spans="2:22" ht="32.25" customHeight="1">
      <c r="B26" s="447" t="s">
        <v>99</v>
      </c>
      <c r="C26" s="448"/>
      <c r="D26" s="449">
        <f>SUM(D13:D25)</f>
        <v>217900000</v>
      </c>
      <c r="E26" s="450"/>
      <c r="F26" s="55"/>
      <c r="G26" s="76"/>
      <c r="H26" s="449">
        <f>SUM(H13:H25)</f>
        <v>118310000</v>
      </c>
      <c r="I26" s="451"/>
      <c r="J26" s="165"/>
      <c r="K26" s="105"/>
      <c r="L26" s="29"/>
    </row>
    <row r="27" spans="2:22" ht="26.25" customHeight="1">
      <c r="B27" s="454" t="s">
        <v>101</v>
      </c>
      <c r="C27" s="455"/>
      <c r="D27" s="458">
        <f>D12-D26</f>
        <v>62100000</v>
      </c>
      <c r="E27" s="459"/>
      <c r="F27" s="56"/>
      <c r="G27" s="77"/>
      <c r="H27" s="458">
        <f>H12-H26</f>
        <v>21690000</v>
      </c>
      <c r="I27" s="462"/>
      <c r="J27" s="166"/>
      <c r="K27" s="409"/>
      <c r="L27" s="29"/>
    </row>
    <row r="28" spans="2:22" ht="26.25" customHeight="1">
      <c r="B28" s="456"/>
      <c r="C28" s="457"/>
      <c r="D28" s="460"/>
      <c r="E28" s="461"/>
      <c r="F28" s="57"/>
      <c r="G28" s="78"/>
      <c r="H28" s="460"/>
      <c r="I28" s="463"/>
      <c r="J28" s="167"/>
      <c r="K28" s="410"/>
      <c r="L28" s="29"/>
    </row>
    <row r="29" spans="2:22" ht="26.25" customHeight="1">
      <c r="B29" s="464" t="s">
        <v>104</v>
      </c>
      <c r="C29" s="465"/>
      <c r="D29" s="466">
        <v>27000000</v>
      </c>
      <c r="E29" s="467"/>
      <c r="F29" s="58" t="s">
        <v>85</v>
      </c>
      <c r="G29" s="107">
        <f t="shared" ref="G29:G45" si="3">IF(D29/$D$12=0,"",D29/$D$12)</f>
        <v>9.6428571428571433E-2</v>
      </c>
      <c r="H29" s="468">
        <v>13500000</v>
      </c>
      <c r="I29" s="469"/>
      <c r="J29" s="88" t="s">
        <v>85</v>
      </c>
      <c r="K29" s="109">
        <f t="shared" ref="K29:K45" si="4">IF(H29/$H$12=0,"",H29/$H$12)</f>
        <v>9.6428571428571433E-2</v>
      </c>
      <c r="L29" s="29"/>
    </row>
    <row r="30" spans="2:22" ht="26.25" customHeight="1">
      <c r="B30" s="235" t="s">
        <v>106</v>
      </c>
      <c r="C30" s="423"/>
      <c r="D30" s="340">
        <v>6000000</v>
      </c>
      <c r="E30" s="331"/>
      <c r="F30" s="54" t="s">
        <v>85</v>
      </c>
      <c r="G30" s="107">
        <f t="shared" si="3"/>
        <v>2.1428571428571429E-2</v>
      </c>
      <c r="H30" s="452">
        <v>3000000</v>
      </c>
      <c r="I30" s="453"/>
      <c r="J30" s="75" t="s">
        <v>85</v>
      </c>
      <c r="K30" s="109">
        <f t="shared" si="4"/>
        <v>2.1428571428571429E-2</v>
      </c>
      <c r="L30" s="29"/>
    </row>
    <row r="31" spans="2:22" ht="26.25" customHeight="1">
      <c r="B31" s="235" t="s">
        <v>107</v>
      </c>
      <c r="C31" s="423"/>
      <c r="D31" s="340">
        <v>3900000</v>
      </c>
      <c r="E31" s="331"/>
      <c r="F31" s="54" t="s">
        <v>144</v>
      </c>
      <c r="G31" s="107">
        <f t="shared" si="3"/>
        <v>1.3928571428571429E-2</v>
      </c>
      <c r="H31" s="452">
        <v>1900000</v>
      </c>
      <c r="I31" s="453"/>
      <c r="J31" s="75" t="s">
        <v>144</v>
      </c>
      <c r="K31" s="109">
        <f t="shared" si="4"/>
        <v>1.3571428571428571E-2</v>
      </c>
      <c r="L31" s="29"/>
    </row>
    <row r="32" spans="2:22" ht="26.25" customHeight="1">
      <c r="B32" s="470" t="s">
        <v>108</v>
      </c>
      <c r="C32" s="471"/>
      <c r="D32" s="340">
        <v>1800000</v>
      </c>
      <c r="E32" s="293"/>
      <c r="F32" s="54" t="s">
        <v>89</v>
      </c>
      <c r="G32" s="107">
        <f t="shared" si="3"/>
        <v>6.4285714285714285E-3</v>
      </c>
      <c r="H32" s="340">
        <v>920000</v>
      </c>
      <c r="I32" s="293"/>
      <c r="J32" s="75" t="s">
        <v>89</v>
      </c>
      <c r="K32" s="109">
        <f t="shared" si="4"/>
        <v>6.5714285714285718E-3</v>
      </c>
      <c r="L32" s="29"/>
    </row>
    <row r="33" spans="2:22" ht="26.25" customHeight="1">
      <c r="B33" s="470" t="s">
        <v>109</v>
      </c>
      <c r="C33" s="471"/>
      <c r="D33" s="340">
        <v>2000000</v>
      </c>
      <c r="E33" s="293"/>
      <c r="F33" s="54" t="s">
        <v>89</v>
      </c>
      <c r="G33" s="107">
        <f t="shared" si="3"/>
        <v>7.1428571428571426E-3</v>
      </c>
      <c r="H33" s="340">
        <v>800000</v>
      </c>
      <c r="I33" s="293"/>
      <c r="J33" s="75" t="s">
        <v>89</v>
      </c>
      <c r="K33" s="109">
        <f t="shared" si="4"/>
        <v>5.7142857142857143E-3</v>
      </c>
      <c r="L33" s="29"/>
    </row>
    <row r="34" spans="2:22" ht="26.25" customHeight="1">
      <c r="B34" s="470" t="s">
        <v>92</v>
      </c>
      <c r="C34" s="471"/>
      <c r="D34" s="340">
        <v>1200000</v>
      </c>
      <c r="E34" s="331"/>
      <c r="F34" s="54" t="s">
        <v>89</v>
      </c>
      <c r="G34" s="107">
        <f t="shared" si="3"/>
        <v>4.2857142857142859E-3</v>
      </c>
      <c r="H34" s="452">
        <v>600000</v>
      </c>
      <c r="I34" s="453"/>
      <c r="J34" s="75" t="s">
        <v>89</v>
      </c>
      <c r="K34" s="109">
        <f t="shared" si="4"/>
        <v>4.2857142857142859E-3</v>
      </c>
      <c r="L34" s="29"/>
    </row>
    <row r="35" spans="2:22" ht="26.25" customHeight="1">
      <c r="B35" s="235" t="s">
        <v>93</v>
      </c>
      <c r="C35" s="423"/>
      <c r="D35" s="340">
        <v>4600000</v>
      </c>
      <c r="E35" s="331"/>
      <c r="F35" s="54" t="s">
        <v>89</v>
      </c>
      <c r="G35" s="107">
        <f t="shared" si="3"/>
        <v>1.6428571428571428E-2</v>
      </c>
      <c r="H35" s="452">
        <v>2200000</v>
      </c>
      <c r="I35" s="453"/>
      <c r="J35" s="75" t="s">
        <v>89</v>
      </c>
      <c r="K35" s="109">
        <f t="shared" si="4"/>
        <v>1.5714285714285715E-2</v>
      </c>
      <c r="L35" s="29"/>
    </row>
    <row r="36" spans="2:22" ht="26.25" customHeight="1">
      <c r="B36" s="235" t="s">
        <v>110</v>
      </c>
      <c r="C36" s="423"/>
      <c r="D36" s="340">
        <v>500000</v>
      </c>
      <c r="E36" s="331"/>
      <c r="F36" s="54" t="s">
        <v>89</v>
      </c>
      <c r="G36" s="107">
        <f t="shared" si="3"/>
        <v>1.7857142857142857E-3</v>
      </c>
      <c r="H36" s="452">
        <v>300000</v>
      </c>
      <c r="I36" s="453"/>
      <c r="J36" s="75" t="s">
        <v>89</v>
      </c>
      <c r="K36" s="109">
        <f t="shared" si="4"/>
        <v>2.142857142857143E-3</v>
      </c>
      <c r="L36" s="29"/>
    </row>
    <row r="37" spans="2:22" ht="26.25" customHeight="1">
      <c r="B37" s="235" t="s">
        <v>94</v>
      </c>
      <c r="C37" s="423"/>
      <c r="D37" s="340">
        <v>3600000</v>
      </c>
      <c r="E37" s="331"/>
      <c r="F37" s="54" t="s">
        <v>89</v>
      </c>
      <c r="G37" s="107">
        <f t="shared" si="3"/>
        <v>1.2857142857142857E-2</v>
      </c>
      <c r="H37" s="452">
        <v>1800000</v>
      </c>
      <c r="I37" s="453"/>
      <c r="J37" s="75" t="s">
        <v>89</v>
      </c>
      <c r="K37" s="109">
        <f t="shared" si="4"/>
        <v>1.2857142857142857E-2</v>
      </c>
      <c r="L37" s="29"/>
    </row>
    <row r="38" spans="2:22" ht="26.25" customHeight="1">
      <c r="B38" s="235" t="s">
        <v>111</v>
      </c>
      <c r="C38" s="423"/>
      <c r="D38" s="340">
        <v>900000</v>
      </c>
      <c r="E38" s="331"/>
      <c r="F38" s="54" t="s">
        <v>89</v>
      </c>
      <c r="G38" s="107">
        <f t="shared" si="3"/>
        <v>3.2142857142857142E-3</v>
      </c>
      <c r="H38" s="452">
        <v>450000</v>
      </c>
      <c r="I38" s="453"/>
      <c r="J38" s="75" t="s">
        <v>89</v>
      </c>
      <c r="K38" s="109">
        <f t="shared" si="4"/>
        <v>3.2142857142857142E-3</v>
      </c>
      <c r="L38" s="29"/>
    </row>
    <row r="39" spans="2:22" ht="26.25" customHeight="1">
      <c r="B39" s="235" t="s">
        <v>112</v>
      </c>
      <c r="C39" s="423"/>
      <c r="D39" s="340">
        <v>900000</v>
      </c>
      <c r="E39" s="331"/>
      <c r="F39" s="54" t="s">
        <v>89</v>
      </c>
      <c r="G39" s="107">
        <f t="shared" si="3"/>
        <v>3.2142857142857142E-3</v>
      </c>
      <c r="H39" s="452">
        <v>400000</v>
      </c>
      <c r="I39" s="453"/>
      <c r="J39" s="75" t="s">
        <v>89</v>
      </c>
      <c r="K39" s="109">
        <f t="shared" si="4"/>
        <v>2.8571428571428571E-3</v>
      </c>
      <c r="L39" s="29"/>
    </row>
    <row r="40" spans="2:22" ht="26.25" customHeight="1">
      <c r="B40" s="235" t="s">
        <v>113</v>
      </c>
      <c r="C40" s="423"/>
      <c r="D40" s="340">
        <v>1200000</v>
      </c>
      <c r="E40" s="331"/>
      <c r="F40" s="54" t="s">
        <v>89</v>
      </c>
      <c r="G40" s="107">
        <f t="shared" si="3"/>
        <v>4.2857142857142859E-3</v>
      </c>
      <c r="H40" s="452">
        <v>600000</v>
      </c>
      <c r="I40" s="453"/>
      <c r="J40" s="75" t="s">
        <v>89</v>
      </c>
      <c r="K40" s="109">
        <f t="shared" si="4"/>
        <v>4.2857142857142859E-3</v>
      </c>
      <c r="L40" s="29"/>
    </row>
    <row r="41" spans="2:22" ht="26.25" customHeight="1">
      <c r="B41" s="235" t="s">
        <v>114</v>
      </c>
      <c r="C41" s="423"/>
      <c r="D41" s="340">
        <v>1000000</v>
      </c>
      <c r="E41" s="331"/>
      <c r="F41" s="54" t="s">
        <v>89</v>
      </c>
      <c r="G41" s="107">
        <f t="shared" si="3"/>
        <v>3.5714285714285713E-3</v>
      </c>
      <c r="H41" s="452">
        <v>550000</v>
      </c>
      <c r="I41" s="453"/>
      <c r="J41" s="75" t="s">
        <v>89</v>
      </c>
      <c r="K41" s="109">
        <f t="shared" si="4"/>
        <v>3.9285714285714288E-3</v>
      </c>
      <c r="L41" s="29"/>
      <c r="M41" s="1"/>
      <c r="N41" s="47" t="s">
        <v>1</v>
      </c>
      <c r="O41" s="47" t="s">
        <v>119</v>
      </c>
      <c r="R41" s="1"/>
      <c r="S41" s="47" t="s">
        <v>1</v>
      </c>
      <c r="T41" s="47" t="s">
        <v>119</v>
      </c>
      <c r="U41" s="42" t="s">
        <v>162</v>
      </c>
    </row>
    <row r="42" spans="2:22" ht="26.25" customHeight="1">
      <c r="B42" s="235" t="s">
        <v>115</v>
      </c>
      <c r="C42" s="423"/>
      <c r="D42" s="340">
        <v>50000</v>
      </c>
      <c r="E42" s="331"/>
      <c r="F42" s="54" t="s">
        <v>89</v>
      </c>
      <c r="G42" s="107">
        <f t="shared" si="3"/>
        <v>1.7857142857142857E-4</v>
      </c>
      <c r="H42" s="452">
        <v>30000</v>
      </c>
      <c r="I42" s="453"/>
      <c r="J42" s="75" t="s">
        <v>89</v>
      </c>
      <c r="K42" s="109">
        <f t="shared" si="4"/>
        <v>2.1428571428571427E-4</v>
      </c>
      <c r="L42" s="29"/>
      <c r="M42" s="48" t="s">
        <v>169</v>
      </c>
      <c r="N42" s="2"/>
      <c r="O42" s="2">
        <f>D12</f>
        <v>280000000</v>
      </c>
      <c r="P42" s="3"/>
      <c r="Q42" s="3"/>
      <c r="R42" s="48" t="s">
        <v>169</v>
      </c>
      <c r="S42" s="2"/>
      <c r="T42" s="2">
        <f>H12</f>
        <v>140000000</v>
      </c>
      <c r="U42" s="192">
        <f>T42/O42</f>
        <v>0.5</v>
      </c>
    </row>
    <row r="43" spans="2:22" ht="26.25" customHeight="1">
      <c r="B43" s="235" t="s">
        <v>95</v>
      </c>
      <c r="C43" s="423"/>
      <c r="D43" s="340">
        <v>600000</v>
      </c>
      <c r="E43" s="331"/>
      <c r="F43" s="54" t="s">
        <v>89</v>
      </c>
      <c r="G43" s="107">
        <f t="shared" si="3"/>
        <v>2.142857142857143E-3</v>
      </c>
      <c r="H43" s="452">
        <v>270000</v>
      </c>
      <c r="I43" s="453"/>
      <c r="J43" s="75" t="s">
        <v>89</v>
      </c>
      <c r="K43" s="109">
        <f t="shared" si="4"/>
        <v>1.9285714285714286E-3</v>
      </c>
      <c r="L43" s="29"/>
      <c r="M43" s="44" t="s">
        <v>121</v>
      </c>
      <c r="N43" s="5">
        <f>D13</f>
        <v>50000000</v>
      </c>
      <c r="O43" s="5"/>
      <c r="P43" s="191">
        <f>N43/O42</f>
        <v>0.17857142857142858</v>
      </c>
      <c r="Q43" s="3"/>
      <c r="R43" s="44" t="s">
        <v>121</v>
      </c>
      <c r="S43" s="5">
        <f>H13</f>
        <v>27000000</v>
      </c>
      <c r="T43" s="5"/>
      <c r="U43" s="192">
        <f>S43/N43</f>
        <v>0.54</v>
      </c>
      <c r="V43" s="3"/>
    </row>
    <row r="44" spans="2:22" ht="26.25" customHeight="1">
      <c r="B44" s="235" t="s">
        <v>116</v>
      </c>
      <c r="C44" s="423"/>
      <c r="D44" s="340">
        <v>600000</v>
      </c>
      <c r="E44" s="331"/>
      <c r="F44" s="54" t="s">
        <v>89</v>
      </c>
      <c r="G44" s="107">
        <f t="shared" si="3"/>
        <v>2.142857142857143E-3</v>
      </c>
      <c r="H44" s="452">
        <v>250000</v>
      </c>
      <c r="I44" s="453"/>
      <c r="J44" s="75" t="s">
        <v>89</v>
      </c>
      <c r="K44" s="109">
        <f t="shared" si="4"/>
        <v>1.7857142857142857E-3</v>
      </c>
      <c r="L44" s="29"/>
      <c r="M44" s="45" t="s">
        <v>124</v>
      </c>
      <c r="N44" s="5">
        <f>D15</f>
        <v>1500000</v>
      </c>
      <c r="O44" s="5"/>
      <c r="P44" s="191">
        <f>N44/O42</f>
        <v>5.3571428571428572E-3</v>
      </c>
      <c r="Q44" s="3"/>
      <c r="R44" s="45" t="s">
        <v>124</v>
      </c>
      <c r="S44" s="5">
        <f>H15</f>
        <v>600000</v>
      </c>
      <c r="T44" s="5"/>
      <c r="U44" s="192">
        <f>S44/N44</f>
        <v>0.4</v>
      </c>
      <c r="V44" s="4"/>
    </row>
    <row r="45" spans="2:22" ht="26.25" customHeight="1" thickBot="1">
      <c r="B45" s="487" t="s">
        <v>117</v>
      </c>
      <c r="C45" s="488"/>
      <c r="D45" s="421">
        <v>1000000</v>
      </c>
      <c r="E45" s="422"/>
      <c r="F45" s="59" t="s">
        <v>146</v>
      </c>
      <c r="G45" s="107">
        <f t="shared" si="3"/>
        <v>3.5714285714285713E-3</v>
      </c>
      <c r="H45" s="421">
        <v>1541470</v>
      </c>
      <c r="I45" s="422"/>
      <c r="J45" s="79" t="s">
        <v>146</v>
      </c>
      <c r="K45" s="109">
        <f t="shared" si="4"/>
        <v>1.1010499999999999E-2</v>
      </c>
      <c r="L45" s="29"/>
      <c r="M45" s="46" t="s">
        <v>90</v>
      </c>
      <c r="N45" s="5">
        <f>D18</f>
        <v>120000000</v>
      </c>
      <c r="O45" s="5"/>
      <c r="P45" s="191">
        <f>N45/O42</f>
        <v>0.42857142857142855</v>
      </c>
      <c r="Q45" s="3"/>
      <c r="R45" s="46" t="s">
        <v>90</v>
      </c>
      <c r="S45" s="5">
        <f>H18</f>
        <v>63000000</v>
      </c>
      <c r="T45" s="5"/>
      <c r="U45" s="192">
        <f>S45/N45</f>
        <v>0.52500000000000002</v>
      </c>
      <c r="V45" s="4"/>
    </row>
    <row r="46" spans="2:22" ht="27.75" customHeight="1" thickTop="1" thickBot="1">
      <c r="B46" s="472" t="s">
        <v>118</v>
      </c>
      <c r="C46" s="473"/>
      <c r="D46" s="474">
        <f>SUM(D29:D45)</f>
        <v>56850000</v>
      </c>
      <c r="E46" s="475"/>
      <c r="F46" s="60"/>
      <c r="G46" s="80"/>
      <c r="H46" s="474">
        <f>SUM(H29:H45)</f>
        <v>29111470</v>
      </c>
      <c r="I46" s="476"/>
      <c r="J46" s="168"/>
      <c r="K46" s="61"/>
      <c r="L46" s="29"/>
      <c r="M46" s="187" t="s">
        <v>170</v>
      </c>
      <c r="N46" s="186">
        <f>O42-N43-N44-N45</f>
        <v>108500000</v>
      </c>
      <c r="O46" s="185"/>
      <c r="P46" s="191">
        <f>N46/O42</f>
        <v>0.38750000000000001</v>
      </c>
      <c r="Q46" s="3"/>
      <c r="R46" s="187" t="s">
        <v>170</v>
      </c>
      <c r="S46" s="6">
        <f>T42-S43-S44-S45</f>
        <v>49400000</v>
      </c>
      <c r="T46" s="188"/>
      <c r="U46" s="192">
        <f>S46/N46</f>
        <v>0.45529953917050692</v>
      </c>
      <c r="V46" s="4"/>
    </row>
    <row r="47" spans="2:22" ht="27" customHeight="1" thickTop="1">
      <c r="B47" s="477" t="s">
        <v>120</v>
      </c>
      <c r="C47" s="478"/>
      <c r="D47" s="481">
        <f>SUM(D27-D46)</f>
        <v>5250000</v>
      </c>
      <c r="E47" s="482"/>
      <c r="F47" s="62"/>
      <c r="G47" s="81"/>
      <c r="H47" s="481">
        <f>SUM(H27-H46)</f>
        <v>-7421470</v>
      </c>
      <c r="I47" s="485"/>
      <c r="J47" s="169"/>
      <c r="K47" s="63"/>
      <c r="L47" s="29"/>
      <c r="M47" s="35"/>
      <c r="N47" s="36"/>
      <c r="O47" s="36"/>
    </row>
    <row r="48" spans="2:22" ht="15" customHeight="1" thickBot="1">
      <c r="B48" s="479"/>
      <c r="C48" s="480"/>
      <c r="D48" s="483"/>
      <c r="E48" s="484"/>
      <c r="F48" s="164"/>
      <c r="G48" s="82"/>
      <c r="H48" s="483"/>
      <c r="I48" s="486"/>
      <c r="J48" s="170"/>
      <c r="K48" s="63"/>
      <c r="L48" s="17"/>
      <c r="M48" s="35"/>
      <c r="N48" s="36"/>
      <c r="O48" s="36"/>
    </row>
    <row r="49" spans="2:22" ht="27" customHeight="1" thickTop="1">
      <c r="B49" s="507" t="s">
        <v>122</v>
      </c>
      <c r="C49" s="508"/>
      <c r="D49" s="509">
        <v>80000</v>
      </c>
      <c r="E49" s="510"/>
      <c r="F49" s="65" t="s">
        <v>123</v>
      </c>
      <c r="G49" s="107">
        <f t="shared" ref="G49:G50" si="5">IF(D49/$D$12=0,"",D49/$D$12)</f>
        <v>2.8571428571428574E-4</v>
      </c>
      <c r="H49" s="511">
        <v>160000</v>
      </c>
      <c r="I49" s="512"/>
      <c r="J49" s="92" t="s">
        <v>123</v>
      </c>
      <c r="K49" s="110">
        <f t="shared" ref="K49:K50" si="6">IF(H49/$H$12=0,"",H49/$H$12)</f>
        <v>1.1428571428571429E-3</v>
      </c>
      <c r="L49" s="17"/>
      <c r="M49" s="35"/>
      <c r="N49" s="36"/>
      <c r="O49" s="36"/>
    </row>
    <row r="50" spans="2:22" ht="27" customHeight="1" thickBot="1">
      <c r="B50" s="513" t="s">
        <v>125</v>
      </c>
      <c r="C50" s="514"/>
      <c r="D50" s="421">
        <v>990000</v>
      </c>
      <c r="E50" s="390"/>
      <c r="F50" s="66" t="s">
        <v>126</v>
      </c>
      <c r="G50" s="107">
        <f t="shared" si="5"/>
        <v>3.5357142857142857E-3</v>
      </c>
      <c r="H50" s="421">
        <v>900000</v>
      </c>
      <c r="I50" s="422"/>
      <c r="J50" s="59" t="s">
        <v>126</v>
      </c>
      <c r="K50" s="109">
        <f t="shared" si="6"/>
        <v>6.4285714285714285E-3</v>
      </c>
      <c r="L50" s="17"/>
      <c r="M50" s="35"/>
      <c r="N50" s="36"/>
      <c r="O50" s="36"/>
    </row>
    <row r="51" spans="2:22" ht="26.25" thickTop="1">
      <c r="B51" s="477" t="s">
        <v>127</v>
      </c>
      <c r="C51" s="500"/>
      <c r="D51" s="501">
        <f>D47+D49-D50</f>
        <v>4340000</v>
      </c>
      <c r="E51" s="502"/>
      <c r="F51" s="163"/>
      <c r="G51" s="413"/>
      <c r="H51" s="481">
        <f>H47+H49-H50</f>
        <v>-8161470</v>
      </c>
      <c r="I51" s="485"/>
      <c r="J51" s="171"/>
      <c r="K51" s="411"/>
      <c r="L51" s="17"/>
    </row>
    <row r="52" spans="2:22" ht="26.25" thickBot="1">
      <c r="B52" s="477"/>
      <c r="C52" s="500"/>
      <c r="D52" s="481"/>
      <c r="E52" s="485"/>
      <c r="F52" s="62"/>
      <c r="G52" s="414"/>
      <c r="H52" s="481"/>
      <c r="I52" s="485"/>
      <c r="J52" s="169"/>
      <c r="K52" s="412"/>
      <c r="L52" s="17"/>
    </row>
    <row r="53" spans="2:22" ht="26.25" customHeight="1" thickTop="1">
      <c r="B53" s="503" t="s">
        <v>128</v>
      </c>
      <c r="C53" s="504"/>
      <c r="D53" s="505">
        <v>0</v>
      </c>
      <c r="E53" s="505"/>
      <c r="F53" s="100"/>
      <c r="G53" s="101"/>
      <c r="H53" s="506">
        <v>250000</v>
      </c>
      <c r="I53" s="506"/>
      <c r="J53" s="102"/>
      <c r="K53" s="104"/>
    </row>
    <row r="54" spans="2:22" ht="26.25" customHeight="1">
      <c r="B54" s="496" t="s">
        <v>129</v>
      </c>
      <c r="C54" s="497"/>
      <c r="D54" s="491">
        <v>1500000</v>
      </c>
      <c r="E54" s="491"/>
      <c r="F54" s="68"/>
      <c r="G54" s="98"/>
      <c r="H54" s="491">
        <v>1000000</v>
      </c>
      <c r="I54" s="491"/>
      <c r="J54" s="94"/>
      <c r="K54" s="69"/>
    </row>
    <row r="55" spans="2:22" ht="26.25" customHeight="1">
      <c r="B55" s="489" t="s">
        <v>130</v>
      </c>
      <c r="C55" s="490"/>
      <c r="D55" s="498">
        <v>2840000</v>
      </c>
      <c r="E55" s="499"/>
      <c r="F55" s="68"/>
      <c r="G55" s="98"/>
      <c r="H55" s="498">
        <f>H51+H53-H54</f>
        <v>-8911470</v>
      </c>
      <c r="I55" s="499"/>
      <c r="J55" s="95"/>
      <c r="K55" s="70"/>
    </row>
    <row r="56" spans="2:22" ht="26.25" customHeight="1">
      <c r="B56" s="489" t="s">
        <v>131</v>
      </c>
      <c r="C56" s="490"/>
      <c r="D56" s="491">
        <v>1500000</v>
      </c>
      <c r="E56" s="491"/>
      <c r="F56" s="68"/>
      <c r="G56" s="98"/>
      <c r="H56" s="491">
        <v>70000</v>
      </c>
      <c r="I56" s="491"/>
      <c r="J56" s="94"/>
      <c r="K56" s="69"/>
    </row>
    <row r="57" spans="2:22" ht="26.25" customHeight="1" thickBot="1">
      <c r="B57" s="492" t="s">
        <v>132</v>
      </c>
      <c r="C57" s="493"/>
      <c r="D57" s="494">
        <f>D55-D56</f>
        <v>1340000</v>
      </c>
      <c r="E57" s="495"/>
      <c r="F57" s="71"/>
      <c r="G57" s="99"/>
      <c r="H57" s="494">
        <f>H55-H56</f>
        <v>-8981470</v>
      </c>
      <c r="I57" s="495"/>
      <c r="J57" s="96"/>
      <c r="K57" s="72"/>
      <c r="M57" s="27"/>
      <c r="N57" s="27"/>
      <c r="O57" s="27"/>
    </row>
    <row r="58" spans="2:22" ht="21" customHeight="1">
      <c r="M58" s="27"/>
      <c r="N58" s="27"/>
      <c r="O58" s="27"/>
    </row>
    <row r="59" spans="2:22" ht="21" customHeight="1">
      <c r="M59" s="27"/>
      <c r="N59" s="27"/>
      <c r="O59" s="27"/>
    </row>
    <row r="60" spans="2:22" ht="21" customHeight="1">
      <c r="M60" s="27"/>
      <c r="N60" s="27"/>
      <c r="O60" s="27"/>
    </row>
    <row r="61" spans="2:22" ht="21" customHeight="1">
      <c r="M61" s="27"/>
      <c r="N61" s="27"/>
      <c r="O61" s="27"/>
    </row>
    <row r="62" spans="2:22" ht="21" customHeight="1">
      <c r="M62" s="1"/>
      <c r="N62" s="47" t="s">
        <v>1</v>
      </c>
      <c r="O62" s="47" t="s">
        <v>119</v>
      </c>
      <c r="R62" s="1"/>
      <c r="S62" s="47" t="s">
        <v>1</v>
      </c>
      <c r="T62" s="47" t="s">
        <v>119</v>
      </c>
      <c r="U62" s="42" t="s">
        <v>162</v>
      </c>
    </row>
    <row r="63" spans="2:22" ht="27" customHeight="1">
      <c r="M63" s="43" t="s">
        <v>103</v>
      </c>
      <c r="N63" s="1"/>
      <c r="O63" s="6">
        <f>SUM(N64:N66)</f>
        <v>99350000</v>
      </c>
      <c r="P63" s="3"/>
      <c r="Q63" s="3"/>
      <c r="R63" s="43" t="s">
        <v>103</v>
      </c>
      <c r="S63" s="1"/>
      <c r="T63" s="6">
        <f>SUM(S64:S66)</f>
        <v>54921470</v>
      </c>
      <c r="U63" s="47"/>
    </row>
    <row r="64" spans="2:22" ht="27" customHeight="1">
      <c r="M64" s="49" t="s">
        <v>133</v>
      </c>
      <c r="N64" s="2">
        <f>SUMIF($F$13:$F$45,"固定労務費",$D$13:$D$45)</f>
        <v>60600000</v>
      </c>
      <c r="O64" s="1"/>
      <c r="P64" s="193">
        <f>N64/O63</f>
        <v>0.6099647710115752</v>
      </c>
      <c r="Q64" s="3"/>
      <c r="R64" s="49" t="s">
        <v>133</v>
      </c>
      <c r="S64" s="2">
        <f>SUMIF($J$13:$J$45,"固定労務費",$H$13:$H$45)</f>
        <v>30860000</v>
      </c>
      <c r="T64" s="1"/>
      <c r="U64" s="178">
        <f>N64/S64</f>
        <v>1.9637070641607259</v>
      </c>
      <c r="V64" s="3"/>
    </row>
    <row r="65" spans="13:22" ht="27" customHeight="1">
      <c r="M65" s="50" t="s">
        <v>134</v>
      </c>
      <c r="N65" s="2">
        <f>SUMIF($F$13:$F$45,"一般管理費",$D$13:$D$45)</f>
        <v>37750000</v>
      </c>
      <c r="O65" s="1"/>
      <c r="P65" s="191">
        <f>N65/O63</f>
        <v>0.37996980372420736</v>
      </c>
      <c r="Q65" s="3"/>
      <c r="R65" s="50" t="s">
        <v>134</v>
      </c>
      <c r="S65" s="2">
        <f>SUMIF($J$13:$J$45,"一般管理費",$H$13:$H$45)</f>
        <v>22520000</v>
      </c>
      <c r="T65" s="1"/>
      <c r="U65" s="178">
        <f>N65/S65</f>
        <v>1.6762877442273534</v>
      </c>
      <c r="V65" s="4"/>
    </row>
    <row r="66" spans="13:22" ht="27" customHeight="1">
      <c r="M66" s="46" t="s">
        <v>135</v>
      </c>
      <c r="N66" s="2">
        <f>SUMIF($F$13:$F$45,"減価償却費",$D$13:$D$45)</f>
        <v>1000000</v>
      </c>
      <c r="O66" s="2"/>
      <c r="P66" s="191">
        <f>N66/O63</f>
        <v>1.0065425264217413E-2</v>
      </c>
      <c r="Q66" s="3"/>
      <c r="R66" s="46" t="s">
        <v>135</v>
      </c>
      <c r="S66" s="2">
        <f>SUMIF($J$13:$J$45,"減価償却費",$H$13:$H$45)</f>
        <v>1541470</v>
      </c>
      <c r="T66" s="2"/>
      <c r="U66" s="178">
        <f>N66/S66</f>
        <v>0.64873140573608312</v>
      </c>
      <c r="V66" s="4"/>
    </row>
    <row r="67" spans="13:22" ht="27" customHeight="1">
      <c r="M67" s="27"/>
      <c r="N67" s="27"/>
      <c r="O67" s="27"/>
      <c r="P67" s="7"/>
      <c r="Q67" s="3"/>
      <c r="U67" s="179" t="s">
        <v>163</v>
      </c>
      <c r="V67" s="4"/>
    </row>
    <row r="68" spans="13:22" ht="27" customHeight="1">
      <c r="M68" s="34" t="s">
        <v>159</v>
      </c>
      <c r="N68" s="407">
        <f>N64/N46</f>
        <v>0.55852534562211986</v>
      </c>
      <c r="O68" s="408"/>
      <c r="P68" s="27"/>
      <c r="R68" s="173" t="s">
        <v>160</v>
      </c>
      <c r="S68" s="407">
        <f>S64/S46</f>
        <v>0.62469635627530362</v>
      </c>
      <c r="T68" s="408"/>
      <c r="U68" s="177">
        <f>S68/N68</f>
        <v>1.1184744992717894</v>
      </c>
    </row>
    <row r="69" spans="13:22" ht="27" customHeight="1"/>
  </sheetData>
  <mergeCells count="142">
    <mergeCell ref="D7:H7"/>
    <mergeCell ref="D8:H8"/>
    <mergeCell ref="B10:C11"/>
    <mergeCell ref="D10:E11"/>
    <mergeCell ref="G10:G11"/>
    <mergeCell ref="H10:I11"/>
    <mergeCell ref="B14:C14"/>
    <mergeCell ref="D14:E14"/>
    <mergeCell ref="H14:I14"/>
    <mergeCell ref="B15:C15"/>
    <mergeCell ref="D15:E15"/>
    <mergeCell ref="H15:I15"/>
    <mergeCell ref="K10:K11"/>
    <mergeCell ref="B12:C12"/>
    <mergeCell ref="D12:E12"/>
    <mergeCell ref="H12:I12"/>
    <mergeCell ref="B13:C13"/>
    <mergeCell ref="D13:E13"/>
    <mergeCell ref="H13:I13"/>
    <mergeCell ref="B18:C18"/>
    <mergeCell ref="D18:E18"/>
    <mergeCell ref="H18:I18"/>
    <mergeCell ref="B19:C19"/>
    <mergeCell ref="D19:E19"/>
    <mergeCell ref="H19:I19"/>
    <mergeCell ref="B16:C16"/>
    <mergeCell ref="D16:E16"/>
    <mergeCell ref="H16:I16"/>
    <mergeCell ref="B17:C17"/>
    <mergeCell ref="D17:E17"/>
    <mergeCell ref="H17:I17"/>
    <mergeCell ref="B22:C22"/>
    <mergeCell ref="D22:E22"/>
    <mergeCell ref="H22:I22"/>
    <mergeCell ref="B23:C23"/>
    <mergeCell ref="D23:E23"/>
    <mergeCell ref="H23:I23"/>
    <mergeCell ref="B20:C20"/>
    <mergeCell ref="D20:E20"/>
    <mergeCell ref="H20:I20"/>
    <mergeCell ref="B21:C21"/>
    <mergeCell ref="D21:E21"/>
    <mergeCell ref="H21:I21"/>
    <mergeCell ref="B26:C26"/>
    <mergeCell ref="D26:E26"/>
    <mergeCell ref="H26:I26"/>
    <mergeCell ref="B27:C28"/>
    <mergeCell ref="D27:E28"/>
    <mergeCell ref="H27:I28"/>
    <mergeCell ref="K27:K28"/>
    <mergeCell ref="B24:C24"/>
    <mergeCell ref="D24:E24"/>
    <mergeCell ref="H24:I24"/>
    <mergeCell ref="B25:C25"/>
    <mergeCell ref="D25:E25"/>
    <mergeCell ref="H25:I25"/>
    <mergeCell ref="B31:C31"/>
    <mergeCell ref="D31:E31"/>
    <mergeCell ref="H31:I31"/>
    <mergeCell ref="B32:C32"/>
    <mergeCell ref="D32:E32"/>
    <mergeCell ref="H32:I32"/>
    <mergeCell ref="B29:C29"/>
    <mergeCell ref="D29:E29"/>
    <mergeCell ref="H29:I29"/>
    <mergeCell ref="B30:C30"/>
    <mergeCell ref="D30:E30"/>
    <mergeCell ref="H30:I30"/>
    <mergeCell ref="B35:C35"/>
    <mergeCell ref="D35:E35"/>
    <mergeCell ref="H35:I35"/>
    <mergeCell ref="B36:C36"/>
    <mergeCell ref="D36:E36"/>
    <mergeCell ref="H36:I36"/>
    <mergeCell ref="B33:C33"/>
    <mergeCell ref="D33:E33"/>
    <mergeCell ref="H33:I33"/>
    <mergeCell ref="B34:C34"/>
    <mergeCell ref="D34:E34"/>
    <mergeCell ref="H34:I34"/>
    <mergeCell ref="B39:C39"/>
    <mergeCell ref="D39:E39"/>
    <mergeCell ref="H39:I39"/>
    <mergeCell ref="B40:C40"/>
    <mergeCell ref="D40:E40"/>
    <mergeCell ref="H40:I40"/>
    <mergeCell ref="B37:C37"/>
    <mergeCell ref="D37:E37"/>
    <mergeCell ref="H37:I37"/>
    <mergeCell ref="B38:C38"/>
    <mergeCell ref="D38:E38"/>
    <mergeCell ref="H38:I38"/>
    <mergeCell ref="B43:C43"/>
    <mergeCell ref="D43:E43"/>
    <mergeCell ref="H43:I43"/>
    <mergeCell ref="B44:C44"/>
    <mergeCell ref="D44:E44"/>
    <mergeCell ref="H44:I44"/>
    <mergeCell ref="B41:C41"/>
    <mergeCell ref="D41:E41"/>
    <mergeCell ref="H41:I41"/>
    <mergeCell ref="B42:C42"/>
    <mergeCell ref="D42:E42"/>
    <mergeCell ref="H42:I42"/>
    <mergeCell ref="G51:G52"/>
    <mergeCell ref="H51:I52"/>
    <mergeCell ref="B47:C48"/>
    <mergeCell ref="D47:E48"/>
    <mergeCell ref="H47:I48"/>
    <mergeCell ref="B49:C49"/>
    <mergeCell ref="D49:E49"/>
    <mergeCell ref="H49:I49"/>
    <mergeCell ref="B45:C45"/>
    <mergeCell ref="D45:E45"/>
    <mergeCell ref="H45:I45"/>
    <mergeCell ref="B46:C46"/>
    <mergeCell ref="D46:E46"/>
    <mergeCell ref="H46:I46"/>
    <mergeCell ref="Z1:AB1"/>
    <mergeCell ref="B57:C57"/>
    <mergeCell ref="D57:E57"/>
    <mergeCell ref="H57:I57"/>
    <mergeCell ref="N68:O68"/>
    <mergeCell ref="S68:T68"/>
    <mergeCell ref="B55:C55"/>
    <mergeCell ref="D55:E55"/>
    <mergeCell ref="H55:I55"/>
    <mergeCell ref="B56:C56"/>
    <mergeCell ref="D56:E56"/>
    <mergeCell ref="H56:I56"/>
    <mergeCell ref="K51:K52"/>
    <mergeCell ref="B53:C53"/>
    <mergeCell ref="D53:E53"/>
    <mergeCell ref="H53:I53"/>
    <mergeCell ref="B54:C54"/>
    <mergeCell ref="D54:E54"/>
    <mergeCell ref="H54:I54"/>
    <mergeCell ref="B50:C50"/>
    <mergeCell ref="D50:E50"/>
    <mergeCell ref="H50:I50"/>
    <mergeCell ref="B51:C52"/>
    <mergeCell ref="D51:E52"/>
  </mergeCells>
  <phoneticPr fontId="2"/>
  <hyperlinks>
    <hyperlink ref="B24" r:id="rId1" display="\\"/>
  </hyperlinks>
  <pageMargins left="0.7" right="0.7" top="0.75" bottom="0.75" header="0.3" footer="0.3"/>
  <pageSetup paperSize="8" scale="44" orientation="landscape" horizontalDpi="0" verticalDpi="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ＢＳ・ＰＬ選択リスト!$B$3:$B$8</xm:f>
          </x14:formula1>
          <xm:sqref>J13:J25 F13:F25 F29:F45 F49:F50 J29:J45 J49:J50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1"/>
  <sheetViews>
    <sheetView workbookViewId="0">
      <selection activeCell="B14" sqref="B14"/>
    </sheetView>
  </sheetViews>
  <sheetFormatPr defaultRowHeight="13.5"/>
  <cols>
    <col min="1" max="2" width="13.375" customWidth="1"/>
  </cols>
  <sheetData>
    <row r="1" spans="1:2" ht="19.5" customHeight="1">
      <c r="A1" s="516" t="s">
        <v>142</v>
      </c>
      <c r="B1" s="516"/>
    </row>
    <row r="2" spans="1:2" ht="19.5" customHeight="1">
      <c r="A2" s="38" t="s">
        <v>140</v>
      </c>
      <c r="B2" s="38" t="s">
        <v>141</v>
      </c>
    </row>
    <row r="3" spans="1:2" ht="19.5" customHeight="1">
      <c r="A3" s="38" t="s">
        <v>15</v>
      </c>
      <c r="B3" s="38" t="s">
        <v>144</v>
      </c>
    </row>
    <row r="4" spans="1:2" ht="19.5" customHeight="1">
      <c r="A4" s="38" t="s">
        <v>28</v>
      </c>
      <c r="B4" s="38" t="s">
        <v>145</v>
      </c>
    </row>
    <row r="5" spans="1:2" ht="19.5" customHeight="1">
      <c r="A5" s="38" t="s">
        <v>143</v>
      </c>
      <c r="B5" s="38" t="s">
        <v>89</v>
      </c>
    </row>
    <row r="6" spans="1:2" ht="19.5" customHeight="1">
      <c r="A6" s="38" t="s">
        <v>26</v>
      </c>
      <c r="B6" s="38" t="s">
        <v>146</v>
      </c>
    </row>
    <row r="7" spans="1:2" ht="19.5" customHeight="1">
      <c r="A7" s="38" t="s">
        <v>30</v>
      </c>
      <c r="B7" s="38" t="s">
        <v>123</v>
      </c>
    </row>
    <row r="8" spans="1:2" ht="19.5" customHeight="1">
      <c r="A8" s="39"/>
      <c r="B8" s="40" t="s">
        <v>126</v>
      </c>
    </row>
    <row r="9" spans="1:2" ht="19.5" customHeight="1"/>
    <row r="10" spans="1:2" ht="19.5" customHeight="1"/>
    <row r="11" spans="1:2" ht="19.5" customHeight="1"/>
  </sheetData>
  <mergeCells count="1">
    <mergeCell ref="A1:B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使い方</vt:lpstr>
      <vt:lpstr>２期BS・CF比較</vt:lpstr>
      <vt:lpstr>２期ＰＬ比較</vt:lpstr>
      <vt:lpstr>予実管理</vt:lpstr>
      <vt:lpstr>ＢＳ・ＰＬ選択リスト</vt:lpstr>
      <vt:lpstr>'２期BS・CF比較'!Print_Area</vt:lpstr>
      <vt:lpstr>'２期ＰＬ比較'!Print_Area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鈴木祐子</dc:creator>
  <cp:lastModifiedBy>鈴木祐子</cp:lastModifiedBy>
  <cp:lastPrinted>2017-08-22T05:46:06Z</cp:lastPrinted>
  <dcterms:created xsi:type="dcterms:W3CDTF">2017-06-30T05:31:48Z</dcterms:created>
  <dcterms:modified xsi:type="dcterms:W3CDTF">2017-08-29T05:18:21Z</dcterms:modified>
</cp:coreProperties>
</file>